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Users\Bgogua\Desktop\"/>
    </mc:Choice>
  </mc:AlternateContent>
  <bookViews>
    <workbookView xWindow="0" yWindow="0" windowWidth="28800" windowHeight="12435" tabRatio="601"/>
  </bookViews>
  <sheets>
    <sheet name=" დანართი 1" sheetId="6" r:id="rId1"/>
    <sheet name="დანართი 2" sheetId="5" r:id="rId2"/>
    <sheet name="დანართი 3" sheetId="7" r:id="rId3"/>
  </sheets>
  <definedNames>
    <definedName name="_xlnm._FilterDatabase" localSheetId="1" hidden="1">'დანართი 2'!$B$7:$M$63</definedName>
    <definedName name="_xlnm._FilterDatabase" localSheetId="2" hidden="1">'დანართი 3'!$A$5:$K$220</definedName>
    <definedName name="_xlnm.Print_Area" localSheetId="0">' დანართი 1'!$A$1:$F$12</definedName>
    <definedName name="_xlnm.Print_Area" localSheetId="1">'დანართი 2'!$B$3:$I$63</definedName>
    <definedName name="_xlnm.Print_Area" localSheetId="2">'დანართი 3'!$A$2:$H$222</definedName>
    <definedName name="_xlnm.Print_Titles" localSheetId="1">'დანართი 2'!$5:$5</definedName>
  </definedNames>
  <calcPr calcId="152511"/>
</workbook>
</file>

<file path=xl/calcChain.xml><?xml version="1.0" encoding="utf-8"?>
<calcChain xmlns="http://schemas.openxmlformats.org/spreadsheetml/2006/main">
  <c r="E38" i="7" l="1"/>
  <c r="E36" i="7"/>
  <c r="E35" i="7"/>
  <c r="D42" i="7" l="1"/>
  <c r="H38" i="5" l="1"/>
  <c r="G38" i="5"/>
  <c r="D38" i="5"/>
  <c r="F41" i="5"/>
  <c r="G41" i="5"/>
  <c r="H41" i="5" s="1"/>
  <c r="D48" i="5"/>
  <c r="D20" i="5" l="1"/>
  <c r="D21" i="5" l="1"/>
  <c r="D25" i="5"/>
  <c r="C27" i="7" l="1"/>
  <c r="E32" i="7"/>
  <c r="F32" i="7"/>
  <c r="G32" i="7" s="1"/>
  <c r="C23" i="7"/>
  <c r="E26" i="7"/>
  <c r="F26" i="7" s="1"/>
  <c r="G26" i="7" s="1"/>
  <c r="C17" i="7"/>
  <c r="E22" i="7"/>
  <c r="F22" i="7" s="1"/>
  <c r="G22" i="7" s="1"/>
  <c r="C12" i="7"/>
  <c r="E16" i="7"/>
  <c r="F16" i="7" s="1"/>
  <c r="G16" i="7" s="1"/>
  <c r="C7" i="7"/>
  <c r="E11" i="7"/>
  <c r="F11" i="7" s="1"/>
  <c r="G11" i="7" s="1"/>
  <c r="E8" i="7"/>
  <c r="C218" i="7"/>
  <c r="C216" i="7"/>
  <c r="C214" i="7"/>
  <c r="C212" i="7"/>
  <c r="C210" i="7"/>
  <c r="C204" i="7"/>
  <c r="F206" i="7"/>
  <c r="G206" i="7" s="1"/>
  <c r="D206" i="7"/>
  <c r="C201" i="7"/>
  <c r="C199" i="7"/>
  <c r="C197" i="7"/>
  <c r="C195" i="7"/>
  <c r="C193" i="7"/>
  <c r="C191" i="7"/>
  <c r="C184" i="7"/>
  <c r="F187" i="7"/>
  <c r="G187" i="7" s="1"/>
  <c r="D187" i="7"/>
  <c r="D185" i="7"/>
  <c r="C178" i="7"/>
  <c r="C173" i="7"/>
  <c r="C171" i="7"/>
  <c r="C165" i="7"/>
  <c r="F167" i="7"/>
  <c r="G167" i="7" s="1"/>
  <c r="D167" i="7"/>
  <c r="C162" i="7"/>
  <c r="C157" i="7"/>
  <c r="C155" i="7"/>
  <c r="C149" i="7"/>
  <c r="F151" i="7"/>
  <c r="G151" i="7" s="1"/>
  <c r="D151" i="7"/>
  <c r="C146" i="7"/>
  <c r="C144" i="7"/>
  <c r="C142" i="7"/>
  <c r="C140" i="7"/>
  <c r="C138" i="7"/>
  <c r="C132" i="7"/>
  <c r="F134" i="7"/>
  <c r="G134" i="7" s="1"/>
  <c r="D134" i="7"/>
  <c r="C129" i="7"/>
  <c r="C127" i="7"/>
  <c r="C125" i="7"/>
  <c r="C123" i="7"/>
  <c r="C121" i="7"/>
  <c r="C119" i="7"/>
  <c r="C117" i="7"/>
  <c r="C111" i="7"/>
  <c r="F113" i="7"/>
  <c r="G113" i="7" s="1"/>
  <c r="D113" i="7"/>
  <c r="C108" i="7"/>
  <c r="C106" i="7"/>
  <c r="C104" i="7"/>
  <c r="C102" i="7"/>
  <c r="C100" i="7"/>
  <c r="C98" i="7"/>
  <c r="C96" i="7"/>
  <c r="C94" i="7"/>
  <c r="F90" i="7"/>
  <c r="G90" i="7" s="1"/>
  <c r="D90" i="7"/>
  <c r="C85" i="7"/>
  <c r="C83" i="7"/>
  <c r="C77" i="7"/>
  <c r="F79" i="7"/>
  <c r="G79" i="7" s="1"/>
  <c r="D79" i="7"/>
  <c r="C74" i="7"/>
  <c r="C72" i="7"/>
  <c r="C70" i="7"/>
  <c r="C64" i="7"/>
  <c r="F66" i="7"/>
  <c r="G66" i="7" s="1"/>
  <c r="D66" i="7"/>
  <c r="C61" i="7"/>
  <c r="C59" i="7"/>
  <c r="C57" i="7"/>
  <c r="C55" i="7"/>
  <c r="C53" i="7"/>
  <c r="C51" i="7"/>
  <c r="C49" i="7"/>
  <c r="C47" i="7"/>
  <c r="C45" i="7"/>
  <c r="C43" i="7"/>
  <c r="C41" i="7"/>
  <c r="F37" i="7"/>
  <c r="G37" i="7" s="1"/>
  <c r="D37" i="7"/>
  <c r="D7" i="5" l="1"/>
  <c r="D46" i="5" l="1"/>
  <c r="F45" i="5"/>
  <c r="G45" i="5" s="1"/>
  <c r="H45" i="5" s="1"/>
  <c r="D16" i="5"/>
  <c r="F11" i="5"/>
  <c r="G11" i="5" s="1"/>
  <c r="H11" i="5" s="1"/>
  <c r="D17" i="5"/>
  <c r="F20" i="5"/>
  <c r="G20" i="5" s="1"/>
  <c r="F19" i="5"/>
  <c r="G19" i="5" s="1"/>
  <c r="H19" i="5" s="1"/>
  <c r="F18" i="5"/>
  <c r="G18" i="5" s="1"/>
  <c r="D47" i="5"/>
  <c r="D31" i="5"/>
  <c r="F25" i="5"/>
  <c r="G25" i="5" s="1"/>
  <c r="H18" i="5" l="1"/>
  <c r="G17" i="5"/>
  <c r="H17" i="5" s="1"/>
  <c r="H25" i="5"/>
  <c r="D43" i="5"/>
  <c r="H20" i="5"/>
  <c r="D205" i="7"/>
  <c r="F205" i="7"/>
  <c r="D186" i="7"/>
  <c r="F186" i="7"/>
  <c r="G186" i="7" s="1"/>
  <c r="D166" i="7"/>
  <c r="F166" i="7"/>
  <c r="D150" i="7"/>
  <c r="F150" i="7"/>
  <c r="D133" i="7"/>
  <c r="F133" i="7"/>
  <c r="D78" i="7"/>
  <c r="F78" i="7"/>
  <c r="F65" i="7"/>
  <c r="D65" i="7"/>
  <c r="G205" i="7" l="1"/>
  <c r="G166" i="7"/>
  <c r="G150" i="7"/>
  <c r="G133" i="7"/>
  <c r="G78" i="7"/>
  <c r="G65" i="7"/>
  <c r="D63" i="5" l="1"/>
  <c r="D59" i="5"/>
  <c r="D15" i="5"/>
  <c r="D12" i="5" l="1"/>
  <c r="D10" i="5" s="1"/>
  <c r="F37" i="5"/>
  <c r="G37" i="5" s="1"/>
  <c r="F48" i="5"/>
  <c r="G48" i="5" s="1"/>
  <c r="H48" i="5" s="1"/>
  <c r="F47" i="5"/>
  <c r="G47" i="5" s="1"/>
  <c r="H47" i="5" s="1"/>
  <c r="F46" i="5"/>
  <c r="G46" i="5" s="1"/>
  <c r="H46" i="5" s="1"/>
  <c r="F44" i="5"/>
  <c r="G44" i="5" s="1"/>
  <c r="D36" i="5"/>
  <c r="F42" i="5"/>
  <c r="G42" i="5" s="1"/>
  <c r="H42" i="5" s="1"/>
  <c r="F40" i="5"/>
  <c r="G40" i="5" s="1"/>
  <c r="H40" i="5" s="1"/>
  <c r="F39" i="5"/>
  <c r="G39" i="5" s="1"/>
  <c r="G43" i="5" l="1"/>
  <c r="H44" i="5"/>
  <c r="H43" i="5" s="1"/>
  <c r="H37" i="5"/>
  <c r="H39" i="5"/>
  <c r="F35" i="5"/>
  <c r="G35" i="5" s="1"/>
  <c r="H35" i="5" s="1"/>
  <c r="F34" i="5"/>
  <c r="G34" i="5" s="1"/>
  <c r="H34" i="5" s="1"/>
  <c r="F33" i="5"/>
  <c r="G33" i="5" s="1"/>
  <c r="D32" i="5"/>
  <c r="G36" i="5" l="1"/>
  <c r="H33" i="5"/>
  <c r="G32" i="5"/>
  <c r="H32" i="5" s="1"/>
  <c r="H36" i="5"/>
  <c r="F32" i="5"/>
  <c r="G160" i="7"/>
  <c r="G161" i="7"/>
  <c r="G176" i="7"/>
  <c r="G177" i="7"/>
  <c r="G181" i="7"/>
  <c r="G182" i="7"/>
  <c r="D209" i="7" l="1"/>
  <c r="D211" i="7"/>
  <c r="D213" i="7"/>
  <c r="D215" i="7"/>
  <c r="D217" i="7"/>
  <c r="D219" i="7"/>
  <c r="D44" i="7"/>
  <c r="D46" i="7"/>
  <c r="D48" i="7"/>
  <c r="D50" i="7"/>
  <c r="D52" i="7"/>
  <c r="D54" i="7"/>
  <c r="D56" i="7"/>
  <c r="D58" i="7"/>
  <c r="D60" i="7"/>
  <c r="D62" i="7"/>
  <c r="D67" i="7"/>
  <c r="D68" i="7"/>
  <c r="D69" i="7"/>
  <c r="D71" i="7"/>
  <c r="D73" i="7"/>
  <c r="D75" i="7"/>
  <c r="D80" i="7"/>
  <c r="D81" i="7"/>
  <c r="D82" i="7"/>
  <c r="D84" i="7"/>
  <c r="D86" i="7"/>
  <c r="D89" i="7"/>
  <c r="D91" i="7"/>
  <c r="D92" i="7"/>
  <c r="D93" i="7"/>
  <c r="D95" i="7"/>
  <c r="D97" i="7"/>
  <c r="D99" i="7"/>
  <c r="D101" i="7"/>
  <c r="D103" i="7"/>
  <c r="D105" i="7"/>
  <c r="D107" i="7"/>
  <c r="D109" i="7"/>
  <c r="D112" i="7"/>
  <c r="D114" i="7"/>
  <c r="D115" i="7"/>
  <c r="D116" i="7"/>
  <c r="D118" i="7"/>
  <c r="D120" i="7"/>
  <c r="D122" i="7"/>
  <c r="D124" i="7"/>
  <c r="D126" i="7"/>
  <c r="D128" i="7"/>
  <c r="D130" i="7"/>
  <c r="D135" i="7"/>
  <c r="D136" i="7"/>
  <c r="D137" i="7"/>
  <c r="D139" i="7"/>
  <c r="D141" i="7"/>
  <c r="D143" i="7"/>
  <c r="D145" i="7"/>
  <c r="D147" i="7"/>
  <c r="D152" i="7"/>
  <c r="D153" i="7"/>
  <c r="D154" i="7"/>
  <c r="D156" i="7"/>
  <c r="D158" i="7"/>
  <c r="D163" i="7"/>
  <c r="D168" i="7"/>
  <c r="D169" i="7"/>
  <c r="D170" i="7"/>
  <c r="D172" i="7"/>
  <c r="D174" i="7"/>
  <c r="D179" i="7"/>
  <c r="D188" i="7"/>
  <c r="D189" i="7"/>
  <c r="D190" i="7"/>
  <c r="D192" i="7"/>
  <c r="D194" i="7"/>
  <c r="D196" i="7"/>
  <c r="D198" i="7"/>
  <c r="D200" i="7"/>
  <c r="D202" i="7"/>
  <c r="D207" i="7"/>
  <c r="D208" i="7"/>
  <c r="E29" i="7"/>
  <c r="E30" i="7"/>
  <c r="E31" i="7"/>
  <c r="E28" i="7"/>
  <c r="E25" i="7"/>
  <c r="E24" i="7"/>
  <c r="E20" i="7"/>
  <c r="E21" i="7"/>
  <c r="E18" i="7"/>
  <c r="E15" i="7"/>
  <c r="E13" i="7"/>
  <c r="E10" i="7"/>
  <c r="F220" i="7" l="1"/>
  <c r="G220" i="7" s="1"/>
  <c r="F219" i="7"/>
  <c r="F217" i="7"/>
  <c r="F215" i="7"/>
  <c r="F209" i="7"/>
  <c r="G209" i="7" s="1"/>
  <c r="F208" i="7"/>
  <c r="G208" i="7" s="1"/>
  <c r="F207" i="7"/>
  <c r="F198" i="7"/>
  <c r="F196" i="7"/>
  <c r="F194" i="7"/>
  <c r="F192" i="7"/>
  <c r="F190" i="7"/>
  <c r="G190" i="7" s="1"/>
  <c r="F189" i="7"/>
  <c r="G189" i="7" s="1"/>
  <c r="F188" i="7"/>
  <c r="G188" i="7" s="1"/>
  <c r="F185" i="7"/>
  <c r="F180" i="7"/>
  <c r="G180" i="7" s="1"/>
  <c r="F179" i="7"/>
  <c r="F175" i="7"/>
  <c r="G175" i="7" s="1"/>
  <c r="F174" i="7"/>
  <c r="F172" i="7"/>
  <c r="F170" i="7"/>
  <c r="G170" i="7" s="1"/>
  <c r="F169" i="7"/>
  <c r="G169" i="7" s="1"/>
  <c r="F168" i="7"/>
  <c r="F159" i="7"/>
  <c r="G159" i="7" s="1"/>
  <c r="F156" i="7"/>
  <c r="F154" i="7"/>
  <c r="G154" i="7" s="1"/>
  <c r="F153" i="7"/>
  <c r="G153" i="7" s="1"/>
  <c r="F152" i="7"/>
  <c r="F147" i="7"/>
  <c r="F145" i="7"/>
  <c r="F143" i="7"/>
  <c r="F137" i="7"/>
  <c r="G137" i="7" s="1"/>
  <c r="F136" i="7"/>
  <c r="G136" i="7" s="1"/>
  <c r="F135" i="7"/>
  <c r="F126" i="7"/>
  <c r="F124" i="7"/>
  <c r="F122" i="7"/>
  <c r="F116" i="7"/>
  <c r="G116" i="7" s="1"/>
  <c r="F115" i="7"/>
  <c r="G115" i="7" s="1"/>
  <c r="F114" i="7"/>
  <c r="G114" i="7" s="1"/>
  <c r="F112" i="7"/>
  <c r="F107" i="7"/>
  <c r="F105" i="7"/>
  <c r="F103" i="7"/>
  <c r="F101" i="7"/>
  <c r="F99" i="7"/>
  <c r="F97" i="7"/>
  <c r="F95" i="7"/>
  <c r="F93" i="7"/>
  <c r="G93" i="7" s="1"/>
  <c r="C92" i="7"/>
  <c r="C88" i="7" s="1"/>
  <c r="F91" i="7"/>
  <c r="G91" i="7" s="1"/>
  <c r="F89" i="7"/>
  <c r="F82" i="7"/>
  <c r="G82" i="7" s="1"/>
  <c r="F81" i="7"/>
  <c r="G81" i="7" s="1"/>
  <c r="F80" i="7"/>
  <c r="F75" i="7"/>
  <c r="F73" i="7"/>
  <c r="F71" i="7"/>
  <c r="F69" i="7"/>
  <c r="G69" i="7" s="1"/>
  <c r="F68" i="7"/>
  <c r="G68" i="7" s="1"/>
  <c r="F67" i="7"/>
  <c r="F62" i="7"/>
  <c r="F60" i="7"/>
  <c r="F58" i="7"/>
  <c r="F56" i="7"/>
  <c r="F54" i="7"/>
  <c r="F50" i="7"/>
  <c r="F48" i="7"/>
  <c r="F46" i="7"/>
  <c r="C39" i="7"/>
  <c r="C34" i="7" s="1"/>
  <c r="F35" i="7"/>
  <c r="F31" i="7"/>
  <c r="G31" i="7" s="1"/>
  <c r="F30" i="7"/>
  <c r="G30" i="7" s="1"/>
  <c r="F29" i="7"/>
  <c r="G29" i="7" s="1"/>
  <c r="F28" i="7"/>
  <c r="F25" i="7"/>
  <c r="G25" i="7" s="1"/>
  <c r="F24" i="7"/>
  <c r="F21" i="7"/>
  <c r="G21" i="7" s="1"/>
  <c r="F20" i="7"/>
  <c r="G20" i="7" s="1"/>
  <c r="F19" i="7"/>
  <c r="G19" i="7" s="1"/>
  <c r="F18" i="7"/>
  <c r="F15" i="7"/>
  <c r="G15" i="7" s="1"/>
  <c r="F14" i="7"/>
  <c r="G14" i="7" s="1"/>
  <c r="F13" i="7"/>
  <c r="F10" i="7"/>
  <c r="G10" i="7" s="1"/>
  <c r="F9" i="7"/>
  <c r="G9" i="7" s="1"/>
  <c r="F8" i="7"/>
  <c r="F12" i="7" l="1"/>
  <c r="F7" i="7"/>
  <c r="G215" i="7"/>
  <c r="F214" i="7"/>
  <c r="G214" i="7" s="1"/>
  <c r="F27" i="7"/>
  <c r="G27" i="7" s="1"/>
  <c r="G217" i="7"/>
  <c r="F216" i="7"/>
  <c r="G216" i="7" s="1"/>
  <c r="G219" i="7"/>
  <c r="F218" i="7"/>
  <c r="G218" i="7" s="1"/>
  <c r="F17" i="7"/>
  <c r="G17" i="7" s="1"/>
  <c r="F23" i="7"/>
  <c r="G207" i="7"/>
  <c r="F204" i="7"/>
  <c r="G204" i="7" s="1"/>
  <c r="G194" i="7"/>
  <c r="F193" i="7"/>
  <c r="G193" i="7" s="1"/>
  <c r="G196" i="7"/>
  <c r="F195" i="7"/>
  <c r="G195" i="7" s="1"/>
  <c r="G198" i="7"/>
  <c r="F197" i="7"/>
  <c r="G197" i="7" s="1"/>
  <c r="G192" i="7"/>
  <c r="F191" i="7"/>
  <c r="G191" i="7" s="1"/>
  <c r="F184" i="7"/>
  <c r="G184" i="7" s="1"/>
  <c r="G179" i="7"/>
  <c r="F178" i="7"/>
  <c r="G178" i="7" s="1"/>
  <c r="G174" i="7"/>
  <c r="F173" i="7"/>
  <c r="G173" i="7" s="1"/>
  <c r="G172" i="7"/>
  <c r="F171" i="7"/>
  <c r="G171" i="7" s="1"/>
  <c r="G168" i="7"/>
  <c r="F165" i="7"/>
  <c r="G156" i="7"/>
  <c r="F155" i="7"/>
  <c r="G155" i="7" s="1"/>
  <c r="G152" i="7"/>
  <c r="F149" i="7"/>
  <c r="G149" i="7" s="1"/>
  <c r="G147" i="7"/>
  <c r="F146" i="7"/>
  <c r="G146" i="7" s="1"/>
  <c r="G143" i="7"/>
  <c r="F142" i="7"/>
  <c r="G142" i="7" s="1"/>
  <c r="G145" i="7"/>
  <c r="F144" i="7"/>
  <c r="G144" i="7" s="1"/>
  <c r="G135" i="7"/>
  <c r="F132" i="7"/>
  <c r="G132" i="7" s="1"/>
  <c r="G122" i="7"/>
  <c r="F121" i="7"/>
  <c r="G121" i="7" s="1"/>
  <c r="G124" i="7"/>
  <c r="F123" i="7"/>
  <c r="G123" i="7" s="1"/>
  <c r="G126" i="7"/>
  <c r="F125" i="7"/>
  <c r="G125" i="7" s="1"/>
  <c r="F111" i="7"/>
  <c r="G111" i="7" s="1"/>
  <c r="G105" i="7"/>
  <c r="F104" i="7"/>
  <c r="G104" i="7" s="1"/>
  <c r="G99" i="7"/>
  <c r="F98" i="7"/>
  <c r="G98" i="7" s="1"/>
  <c r="G107" i="7"/>
  <c r="F106" i="7"/>
  <c r="G106" i="7" s="1"/>
  <c r="G97" i="7"/>
  <c r="F96" i="7"/>
  <c r="G96" i="7" s="1"/>
  <c r="G101" i="7"/>
  <c r="F100" i="7"/>
  <c r="G100" i="7" s="1"/>
  <c r="G95" i="7"/>
  <c r="F94" i="7"/>
  <c r="G94" i="7" s="1"/>
  <c r="G103" i="7"/>
  <c r="F102" i="7"/>
  <c r="G102" i="7" s="1"/>
  <c r="G80" i="7"/>
  <c r="F77" i="7"/>
  <c r="G77" i="7" s="1"/>
  <c r="G75" i="7"/>
  <c r="F74" i="7"/>
  <c r="G74" i="7" s="1"/>
  <c r="G73" i="7"/>
  <c r="F72" i="7"/>
  <c r="G72" i="7" s="1"/>
  <c r="G71" i="7"/>
  <c r="F70" i="7"/>
  <c r="G70" i="7" s="1"/>
  <c r="G67" i="7"/>
  <c r="F64" i="7"/>
  <c r="G64" i="7" s="1"/>
  <c r="G62" i="7"/>
  <c r="F61" i="7"/>
  <c r="G61" i="7" s="1"/>
  <c r="G60" i="7"/>
  <c r="F59" i="7"/>
  <c r="G59" i="7" s="1"/>
  <c r="G58" i="7"/>
  <c r="F57" i="7"/>
  <c r="G57" i="7" s="1"/>
  <c r="G56" i="7"/>
  <c r="F55" i="7"/>
  <c r="G55" i="7" s="1"/>
  <c r="G54" i="7"/>
  <c r="F53" i="7"/>
  <c r="G53" i="7" s="1"/>
  <c r="G50" i="7"/>
  <c r="F49" i="7"/>
  <c r="G49" i="7" s="1"/>
  <c r="G48" i="7"/>
  <c r="F47" i="7"/>
  <c r="G47" i="7" s="1"/>
  <c r="G46" i="7"/>
  <c r="F45" i="7"/>
  <c r="G45" i="7" s="1"/>
  <c r="G35" i="7"/>
  <c r="G28" i="7"/>
  <c r="G24" i="7"/>
  <c r="G23" i="7"/>
  <c r="G18" i="7"/>
  <c r="G13" i="7"/>
  <c r="G12" i="7"/>
  <c r="G8" i="7"/>
  <c r="G7" i="7" s="1"/>
  <c r="G185" i="7"/>
  <c r="F92" i="7"/>
  <c r="G92" i="7" s="1"/>
  <c r="G112" i="7"/>
  <c r="G89" i="7"/>
  <c r="C63" i="7"/>
  <c r="F84" i="7"/>
  <c r="F83" i="7" s="1"/>
  <c r="F120" i="7"/>
  <c r="F119" i="7" s="1"/>
  <c r="F86" i="7"/>
  <c r="F85" i="7" s="1"/>
  <c r="F211" i="7"/>
  <c r="F210" i="7" s="1"/>
  <c r="F213" i="7"/>
  <c r="F212" i="7" s="1"/>
  <c r="C183" i="7"/>
  <c r="F200" i="7"/>
  <c r="F199" i="7" s="1"/>
  <c r="F44" i="7"/>
  <c r="F43" i="7" s="1"/>
  <c r="F139" i="7"/>
  <c r="F138" i="7" s="1"/>
  <c r="F42" i="7"/>
  <c r="F41" i="7" s="1"/>
  <c r="C76" i="7"/>
  <c r="F118" i="7"/>
  <c r="F117" i="7" s="1"/>
  <c r="C131" i="7"/>
  <c r="F141" i="7"/>
  <c r="F140" i="7" s="1"/>
  <c r="C203" i="7"/>
  <c r="F158" i="7"/>
  <c r="F157" i="7" s="1"/>
  <c r="C164" i="7"/>
  <c r="F202" i="7"/>
  <c r="F201" i="7" s="1"/>
  <c r="C33" i="7"/>
  <c r="C110" i="7"/>
  <c r="C148" i="7"/>
  <c r="F52" i="7"/>
  <c r="F51" i="7" s="1"/>
  <c r="F109" i="7"/>
  <c r="F108" i="7" s="1"/>
  <c r="F128" i="7"/>
  <c r="F127" i="7" s="1"/>
  <c r="F130" i="7"/>
  <c r="F129" i="7" s="1"/>
  <c r="F163" i="7"/>
  <c r="F162" i="7" s="1"/>
  <c r="F62" i="5"/>
  <c r="F63" i="5"/>
  <c r="F61" i="5"/>
  <c r="F57" i="5"/>
  <c r="F58" i="5"/>
  <c r="F59" i="5"/>
  <c r="F56" i="5"/>
  <c r="F53" i="5"/>
  <c r="F54" i="5"/>
  <c r="F52" i="5"/>
  <c r="F50" i="5"/>
  <c r="F30" i="5"/>
  <c r="G30" i="5" s="1"/>
  <c r="F31" i="5"/>
  <c r="G31" i="5" s="1"/>
  <c r="F29" i="5"/>
  <c r="G29" i="5" s="1"/>
  <c r="F27" i="5"/>
  <c r="F23" i="5"/>
  <c r="F24" i="5"/>
  <c r="F22" i="5"/>
  <c r="F14" i="5"/>
  <c r="F15" i="5"/>
  <c r="F16" i="5"/>
  <c r="F13" i="5"/>
  <c r="G28" i="5" l="1"/>
  <c r="G88" i="7"/>
  <c r="F88" i="7"/>
  <c r="G199" i="7"/>
  <c r="G200" i="7"/>
  <c r="G212" i="7"/>
  <c r="G213" i="7"/>
  <c r="G201" i="7"/>
  <c r="G202" i="7"/>
  <c r="G210" i="7"/>
  <c r="G211" i="7"/>
  <c r="F164" i="7"/>
  <c r="G165" i="7"/>
  <c r="G164" i="7" s="1"/>
  <c r="G162" i="7"/>
  <c r="G163" i="7"/>
  <c r="G157" i="7"/>
  <c r="G158" i="7"/>
  <c r="G140" i="7"/>
  <c r="G141" i="7"/>
  <c r="G138" i="7"/>
  <c r="G139" i="7"/>
  <c r="G129" i="7"/>
  <c r="G130" i="7"/>
  <c r="G127" i="7"/>
  <c r="G128" i="7"/>
  <c r="G119" i="7"/>
  <c r="G120" i="7"/>
  <c r="G117" i="7"/>
  <c r="G118" i="7"/>
  <c r="G108" i="7"/>
  <c r="G109" i="7"/>
  <c r="G85" i="7"/>
  <c r="G86" i="7"/>
  <c r="G83" i="7"/>
  <c r="G84" i="7"/>
  <c r="G63" i="7"/>
  <c r="G51" i="7"/>
  <c r="G52" i="7"/>
  <c r="G43" i="7"/>
  <c r="G44" i="7"/>
  <c r="G41" i="7"/>
  <c r="G42" i="7"/>
  <c r="G6" i="7"/>
  <c r="F6" i="7"/>
  <c r="F63" i="7"/>
  <c r="C6" i="7"/>
  <c r="C87" i="7"/>
  <c r="G62" i="5"/>
  <c r="H62" i="5" s="1"/>
  <c r="G63" i="5"/>
  <c r="G61" i="5"/>
  <c r="H61" i="5" s="1"/>
  <c r="G57" i="5"/>
  <c r="H57" i="5" s="1"/>
  <c r="G58" i="5"/>
  <c r="H58" i="5" s="1"/>
  <c r="G59" i="5"/>
  <c r="H59" i="5" s="1"/>
  <c r="G56" i="5"/>
  <c r="G53" i="5"/>
  <c r="H53" i="5" s="1"/>
  <c r="G54" i="5"/>
  <c r="H54" i="5" s="1"/>
  <c r="G52" i="5"/>
  <c r="G50" i="5"/>
  <c r="H30" i="5"/>
  <c r="H31" i="5"/>
  <c r="G27" i="5"/>
  <c r="G26" i="5" s="1"/>
  <c r="G23" i="5"/>
  <c r="G24" i="5"/>
  <c r="H24" i="5" s="1"/>
  <c r="G22" i="5"/>
  <c r="G14" i="5"/>
  <c r="H14" i="5" s="1"/>
  <c r="G15" i="5"/>
  <c r="H15" i="5" s="1"/>
  <c r="G16" i="5"/>
  <c r="H16" i="5" s="1"/>
  <c r="G13" i="5"/>
  <c r="G9" i="5"/>
  <c r="H9" i="5" s="1"/>
  <c r="G8" i="5"/>
  <c r="G12" i="5" l="1"/>
  <c r="G10" i="5" s="1"/>
  <c r="G21" i="5"/>
  <c r="G7" i="5"/>
  <c r="G55" i="5"/>
  <c r="G87" i="7"/>
  <c r="F110" i="7"/>
  <c r="F131" i="7"/>
  <c r="F87" i="7"/>
  <c r="F148" i="7"/>
  <c r="G131" i="7"/>
  <c r="G148" i="7"/>
  <c r="H22" i="5"/>
  <c r="G203" i="7"/>
  <c r="F203" i="7"/>
  <c r="G183" i="7"/>
  <c r="F183" i="7"/>
  <c r="G110" i="7"/>
  <c r="G76" i="7"/>
  <c r="F76" i="7"/>
  <c r="H8" i="5"/>
  <c r="H7" i="5" s="1"/>
  <c r="H27" i="5"/>
  <c r="C5" i="7"/>
  <c r="D10" i="6" s="1"/>
  <c r="G51" i="5"/>
  <c r="H52" i="5"/>
  <c r="H51" i="5" s="1"/>
  <c r="G60" i="5"/>
  <c r="H29" i="5"/>
  <c r="H28" i="5" s="1"/>
  <c r="H50" i="5"/>
  <c r="H56" i="5"/>
  <c r="H55" i="5" s="1"/>
  <c r="H13" i="5"/>
  <c r="H23" i="5"/>
  <c r="H63" i="5"/>
  <c r="H60" i="5" s="1"/>
  <c r="D28" i="5"/>
  <c r="D26" i="5" s="1"/>
  <c r="D51" i="5"/>
  <c r="D55" i="5"/>
  <c r="D60" i="5"/>
  <c r="G49" i="5" l="1"/>
  <c r="H21" i="5"/>
  <c r="H26" i="5"/>
  <c r="H12" i="5"/>
  <c r="H10" i="5" s="1"/>
  <c r="H49" i="5"/>
  <c r="D49" i="5"/>
  <c r="D6" i="5" l="1"/>
  <c r="D9" i="6" s="1"/>
  <c r="D11" i="6" s="1"/>
  <c r="G6" i="5"/>
  <c r="Q6" i="5" s="1"/>
  <c r="H6" i="5"/>
  <c r="I6" i="5" s="1"/>
  <c r="E9" i="6" l="1"/>
  <c r="F9" i="6" l="1"/>
  <c r="F40" i="7"/>
  <c r="G40" i="7" s="1"/>
  <c r="F39" i="7"/>
  <c r="G39" i="7" s="1"/>
  <c r="D39" i="7"/>
  <c r="D40" i="7"/>
  <c r="F38" i="7"/>
  <c r="G38" i="7" s="1"/>
  <c r="F36" i="7"/>
  <c r="G36" i="7" l="1"/>
  <c r="F34" i="7"/>
  <c r="G34" i="7" s="1"/>
  <c r="G33" i="7" s="1"/>
  <c r="G5" i="7" s="1"/>
  <c r="H5" i="7" l="1"/>
  <c r="F33" i="7"/>
  <c r="F5" i="7" l="1"/>
  <c r="E10" i="6" s="1"/>
  <c r="F10" i="6" l="1"/>
  <c r="F11" i="6" s="1"/>
  <c r="M4" i="6" s="1"/>
  <c r="E11" i="6"/>
</calcChain>
</file>

<file path=xl/sharedStrings.xml><?xml version="1.0" encoding="utf-8"?>
<sst xmlns="http://schemas.openxmlformats.org/spreadsheetml/2006/main" count="316" uniqueCount="153">
  <si>
    <t>I</t>
  </si>
  <si>
    <t>II</t>
  </si>
  <si>
    <t>III</t>
  </si>
  <si>
    <t>ხელმძღვანელობა</t>
  </si>
  <si>
    <t>დეპარტამენტის უფროსი</t>
  </si>
  <si>
    <t>სამმართველოს უფროსი</t>
  </si>
  <si>
    <t>უფროსი სპეციალისტი</t>
  </si>
  <si>
    <t>შესყიდვების სამმართველო</t>
  </si>
  <si>
    <t>მთავარი სპეციალისტი</t>
  </si>
  <si>
    <t>მთავარი ბუღალტერი</t>
  </si>
  <si>
    <t>N</t>
  </si>
  <si>
    <t>აპარატის უფროსი</t>
  </si>
  <si>
    <t>იურიდიული სამმართველო</t>
  </si>
  <si>
    <t>დირექტორი</t>
  </si>
  <si>
    <t>დირექტორის მოადგილე</t>
  </si>
  <si>
    <t>სპეციალისტი</t>
  </si>
  <si>
    <t>IV</t>
  </si>
  <si>
    <t xml:space="preserve"> რაოდენობა</t>
  </si>
  <si>
    <t>თანამდებობრივი სარგოს კოეფიციენტი ერთ ერთეულზე</t>
  </si>
  <si>
    <t>სულ</t>
  </si>
  <si>
    <t>სულ წლიური შრომის ანაზღაურება</t>
  </si>
  <si>
    <t xml:space="preserve">შტატით გათვალისწინებული თანამდებობის დასახელება  </t>
  </si>
  <si>
    <t>თანამდებობრივი სარგო თვეში ერთ ერთეულზე</t>
  </si>
  <si>
    <t>სულ თანამდებობრივი სარგო თვეში</t>
  </si>
  <si>
    <t>სულ თანამდებობრივი სარგო წელიწადში</t>
  </si>
  <si>
    <t>№</t>
  </si>
  <si>
    <t xml:space="preserve">რაოდენობა </t>
  </si>
  <si>
    <t>ქ. თბილისი</t>
  </si>
  <si>
    <t>უფროსი სოციალური მუშაკი/უფროსი</t>
  </si>
  <si>
    <t>უფროსი სოციალური მუშაკი</t>
  </si>
  <si>
    <t>სოციალური მუშაკი</t>
  </si>
  <si>
    <t>იურისტი</t>
  </si>
  <si>
    <t>ფსიქოლოგი</t>
  </si>
  <si>
    <t xml:space="preserve">უფროსი სოციალური მუშაკი </t>
  </si>
  <si>
    <t xml:space="preserve">სოციალური მუშაკი </t>
  </si>
  <si>
    <t>ქ. ქუთაისი</t>
  </si>
  <si>
    <t>ქ. ამბროლაური</t>
  </si>
  <si>
    <t>ქ. ოზურგეთი</t>
  </si>
  <si>
    <t>ქ. ზუგდიდი</t>
  </si>
  <si>
    <t>V</t>
  </si>
  <si>
    <t>ქ. თელავი</t>
  </si>
  <si>
    <t>VI</t>
  </si>
  <si>
    <t>ქ. ახალციხე</t>
  </si>
  <si>
    <t>VII</t>
  </si>
  <si>
    <t>ქ. მცხეთა</t>
  </si>
  <si>
    <t>VIII</t>
  </si>
  <si>
    <t>ქ. გორი</t>
  </si>
  <si>
    <t>IX</t>
  </si>
  <si>
    <t>ქ. რუსთავი</t>
  </si>
  <si>
    <t>X</t>
  </si>
  <si>
    <t>ქ. ბათუმი</t>
  </si>
  <si>
    <t>XI</t>
  </si>
  <si>
    <t>აფხაზეთის ფილიალი</t>
  </si>
  <si>
    <t xml:space="preserve">თანამდებობრივი სარგო თვეში ერთ ერთეულზე                    </t>
  </si>
  <si>
    <t xml:space="preserve">სულ თანამდებობრივი სარგო თვეში                  </t>
  </si>
  <si>
    <t>შტატით გათვალისწინებული თანამდებობის დასახელება</t>
  </si>
  <si>
    <t>დანართი N1</t>
  </si>
  <si>
    <t>სტრუქტურული დანაყოფი</t>
  </si>
  <si>
    <t>საშტატო ერთეულის რაოდენობა</t>
  </si>
  <si>
    <t>საშტატო ერთეული სულ</t>
  </si>
  <si>
    <t>სულ წლიური ხელფასის ფონდი</t>
  </si>
  <si>
    <t>ხელფასის ფონდი თვეშისულ თანამდებობრივი სარგო წელიწადში</t>
  </si>
  <si>
    <t>სააგენტოს ცენტრალური აპარატი</t>
  </si>
  <si>
    <t>სააგენტოს ტერიტორიული  ერთეულები</t>
  </si>
  <si>
    <t>მონიტორინგისა და შეფასების სამმართველო</t>
  </si>
  <si>
    <t>სასამართლო წარმომადგენლობისა და აღსრულების სამმართველო</t>
  </si>
  <si>
    <t>მატერიალურ-ტექნიკური უზრუნველყოფის სამმართველო</t>
  </si>
  <si>
    <t>ფინანსური რესურსების მართვისა და აღრიცხვის სამმართველო</t>
  </si>
  <si>
    <t>მონიტორინგისა და პროექტების დიზაინის დეპარტამენტი</t>
  </si>
  <si>
    <t>პროფესიული ზედამხედველობისა და პროექტების დიზაინის სამმართველიო</t>
  </si>
  <si>
    <t xml:space="preserve">სსიპ სახელმწიფო ზრუნვის,  მხარდაჭერის და ადამიანით ვაჭრობის (ტრეფიკინგის) მსხვერპლთა დაცვის სააგენტოს 2020 წლის საშტატო ნუსხა და სახელფასო ფონდი                                                                                                                                 </t>
  </si>
  <si>
    <t>დანართი N2</t>
  </si>
  <si>
    <t>დანართი N3</t>
  </si>
  <si>
    <t xml:space="preserve">სსიპ სახელმწიფო ზრუნვის,  მხარდაჭერის და ადამიანით ვაჭრობის (ტრეფიკინგის) მსხვერპლთა დაცვის სააგენტოს ცენტრალური აპარატის                                                                                                                                                                                2020 წლის საშტატო ნუსხა და სახელფასო ფონდი </t>
  </si>
  <si>
    <t>სამართლებრივი უზრუნველყოფის დეპარტამენტი</t>
  </si>
  <si>
    <t>მეურვეობა-მზრუნველობის და მხარდაჭერის სერვისების დეპარტამენტი</t>
  </si>
  <si>
    <t>სოციალური პროგრამების უზრუნველყოფის სამმართველო</t>
  </si>
  <si>
    <t>მეურვეობა-მზრუნველობის და მხარდაჭერის სერვისების სამმართველო</t>
  </si>
  <si>
    <t>ადმინისტრაციული და ფინანსური უზრუნველყოფის დეპარტამენტი</t>
  </si>
  <si>
    <t>სააგენტოს იმერეთის რეგიონალური ცენტრი</t>
  </si>
  <si>
    <t>სააგენტოს რაჭა-ლეჩხუმ ქვემო სვანეთის რეგიონალური ცენტრი</t>
  </si>
  <si>
    <t>სააგენტოს გურიის რეგიონალური ცენტრი</t>
  </si>
  <si>
    <t>სააგენტოს სამეგრელო ზემო სვანეთის რეგიონალური ცენტრი</t>
  </si>
  <si>
    <t>სააგენტოს კახეთის რეგიონალური ცენტრი</t>
  </si>
  <si>
    <t>სააგენტოს სამცხე-ჯავახეთის რეგიონალური ცენტრი</t>
  </si>
  <si>
    <t>სააგენტოს მცხეთა-მთიანეთის რეგიონალური ცენტრი</t>
  </si>
  <si>
    <t>სააგენტოს შიდა ქართლის რეგიონალური ცენტრი</t>
  </si>
  <si>
    <t>სააგენტოს ქვემო ქართლის  რეგიონალური  ცენტრი</t>
  </si>
  <si>
    <t>სააგენტოს აჭარის ა/რ  ცენტრი</t>
  </si>
  <si>
    <t>ვაკე-საბურთალოს რაიონული ცენტრი</t>
  </si>
  <si>
    <t>ისანი-სამგორის რაიონული ცენტრი</t>
  </si>
  <si>
    <t>გლდანი-ნაძალადევის რაიონული ცენტრი</t>
  </si>
  <si>
    <t>ძველი თბილისის რაიონული ცენტრი</t>
  </si>
  <si>
    <t>დიდუბე-ჩუღურეთის რაიონული ცენტრი</t>
  </si>
  <si>
    <t>ხარაგაულის რაიონული წარმომადგენლობა</t>
  </si>
  <si>
    <t>ზესტაფონის რაიონული წარმომადგენლობა</t>
  </si>
  <si>
    <t>ჭიათურის რაიონული წარმომადგენლობა</t>
  </si>
  <si>
    <t>ტყიბულის  რაიონული წარმომადგენლობა</t>
  </si>
  <si>
    <t>თერჯოლის რაიონული წარმომადგენლობა</t>
  </si>
  <si>
    <t xml:space="preserve">ბაღდათის რაიონული წარმომადგენლობა </t>
  </si>
  <si>
    <t xml:space="preserve">სამტრედიის რაიონული წარმომადგენლობა </t>
  </si>
  <si>
    <t xml:space="preserve">ხონის რაიონული წარმომადგენლობა </t>
  </si>
  <si>
    <t xml:space="preserve">ვანის რაიონული წარმომადგენლობა </t>
  </si>
  <si>
    <t xml:space="preserve">საჩხერის რაიონული წარმომადგენლობა </t>
  </si>
  <si>
    <t xml:space="preserve">წყალტუბოს რაიონული წარმომადგენლობა </t>
  </si>
  <si>
    <t>ონის რაიონული წარმომადგენლობა</t>
  </si>
  <si>
    <t>ცაგერის რაიონული წარმომადგენლობა</t>
  </si>
  <si>
    <t>ლენტეხის რაიონული წარმომადგენლობა</t>
  </si>
  <si>
    <t>ლანჩხუთის რაიონული წარმომადგენლობა</t>
  </si>
  <si>
    <t>ჩოხატაურის რაიონული წარმომადგენლობა</t>
  </si>
  <si>
    <t>აბაშის რაიონული წარმომადგენლობა</t>
  </si>
  <si>
    <t>წალენჯიხის რაიონული წარმომადგენლობა</t>
  </si>
  <si>
    <t>სენაკის  რაიონული წარმომადგენლობა</t>
  </si>
  <si>
    <t>ხობის რაიონული წარმომადგენლობა</t>
  </si>
  <si>
    <t>მარტვილის რაიონული წარმომადგენლობა</t>
  </si>
  <si>
    <t>ჩხოროწყუს რაიონული წარმომადგენლობა</t>
  </si>
  <si>
    <t>მესტიის რაიონული წარმომადგენლობა</t>
  </si>
  <si>
    <t>ფოთის საქალაქო წარმომადგენლობა</t>
  </si>
  <si>
    <t>ახმეტის რაიონული წარმომადგენლობა</t>
  </si>
  <si>
    <t>ყვარელის რაიონული წარმომადგენლობა</t>
  </si>
  <si>
    <t>გურჯაანის რაიონული წარმომადგენლობა</t>
  </si>
  <si>
    <t>სიღნაღის რაიონული წარმომადგენლობა</t>
  </si>
  <si>
    <t>დედოფლისწყარის რაიონული წარმომადგენლობა</t>
  </si>
  <si>
    <t>ლაგოდეხის რაიონული წარმომადგენლობა</t>
  </si>
  <si>
    <t>საგარეჯოს რაიონული წარმომადგენლობა</t>
  </si>
  <si>
    <t>ახალქალაქის  რაიონული წარმომადგენლობა</t>
  </si>
  <si>
    <t>ასპინძის  რაიონული წარმომადგენლობა</t>
  </si>
  <si>
    <t>ადიგენის  რაიონული წარმომადგენლობა</t>
  </si>
  <si>
    <t>ბორჯომის რაიონული წარმომადგენლობა</t>
  </si>
  <si>
    <t>ნინოწმინდის  რაიონული წარმომადგენლობა</t>
  </si>
  <si>
    <t>თიანეთის რაიონული წარმომადგენლობა</t>
  </si>
  <si>
    <t>დუშეთის რაიონული წარმომადგენლობა</t>
  </si>
  <si>
    <t>ახალგორის რაიონული წარმომადგენლობა</t>
  </si>
  <si>
    <t>ყაზბეგის რაიონული წარმომადგენლობა</t>
  </si>
  <si>
    <t xml:space="preserve"> ხაშურის რაიონული წარმომადგენლობა</t>
  </si>
  <si>
    <t>ქარელის რაიონული წარმომადგენლობა</t>
  </si>
  <si>
    <t>თიღვის თემის წარმომადგენლობა</t>
  </si>
  <si>
    <t>კასპის რაიონული წარმომადგენლობა</t>
  </si>
  <si>
    <t>ქურთის თემის წარმომადგენლობა</t>
  </si>
  <si>
    <t>დმანისის რაიონული წარმომადგენლობა</t>
  </si>
  <si>
    <t>თეთრიწყაროს რაიონული წარმომადგენლობა</t>
  </si>
  <si>
    <t>წალკის რაიონული წარმომადგენლობა</t>
  </si>
  <si>
    <t>ბოლნისის რაიონული წარმომადგენლობა</t>
  </si>
  <si>
    <t>გარდაბნის რაიონული წარმომადგენლობა</t>
  </si>
  <si>
    <t>მარნეულის რაიონული წარმომადგენლობა</t>
  </si>
  <si>
    <t>ქობულეთის რაიონული წარმომადგენლობა</t>
  </si>
  <si>
    <t>ქედის რაიონული წარმომადგენლობა</t>
  </si>
  <si>
    <t>შუახევის რაიონული წარმომადგენლობა</t>
  </si>
  <si>
    <t>ხულოს რაიონული წარმომადგენლობა</t>
  </si>
  <si>
    <t>ხელვაჩაურის რაიონული წარმომადგენლობა</t>
  </si>
  <si>
    <t>XII</t>
  </si>
  <si>
    <t xml:space="preserve">სსიპ სახელმწიფო ზრუნვის,  მხარდაჭერის და ადამიანით ვაჭრობის (ტრეფიკინგის) მსხვერპლთა დაცვის სააგენტოს                 ტერიტორიული ერთეულების                                                                                                                                                                                                                                                              2020 წლის საშტატო ნუსხა და სახელფასო ფონდი  </t>
  </si>
  <si>
    <t>სააგენტოს აპარატი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</si>
</sst>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₾_-;\-* #,##0.00\ _₾_-;_-* &quot;-&quot;??\ _₾_-;_-@_-"/>
    <numFmt numFmtId="164" formatCode="_(* #,##0.00_);_(* \(#,##0.00\);_(* &quot;-&quot;??_);_(@_)"/>
    <numFmt numFmtId="165" formatCode="#,##0.0"/>
    <numFmt numFmtId="166" formatCode="mm/dd/yyyy"/>
    <numFmt numFmtId="167" formatCode="0.0"/>
  </numFmts>
  <fonts count="31">
    <font>
      <sz val="10"/>
      <name val="Arial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9"/>
      <name val="LitNusx"/>
      <family val="2"/>
    </font>
    <font>
      <b/>
      <sz val="9"/>
      <name val="LitNusx"/>
      <family val="2"/>
    </font>
    <font>
      <b/>
      <sz val="10"/>
      <name val="Arial"/>
      <family val="2"/>
    </font>
    <font>
      <sz val="11"/>
      <name val="Arial"/>
      <family val="2"/>
      <charset val="204"/>
    </font>
    <font>
      <b/>
      <sz val="12"/>
      <name val="Sylfaen"/>
      <family val="1"/>
      <charset val="204"/>
    </font>
    <font>
      <sz val="10"/>
      <name val="Sylfaen"/>
      <family val="1"/>
      <charset val="204"/>
    </font>
    <font>
      <sz val="10"/>
      <name val="Arial"/>
      <family val="2"/>
    </font>
    <font>
      <sz val="11"/>
      <color rgb="FF9C0006"/>
      <name val="Sylfaen"/>
      <family val="2"/>
      <charset val="204"/>
      <scheme val="minor"/>
    </font>
    <font>
      <b/>
      <sz val="10"/>
      <name val="Sylfaen"/>
      <family val="1"/>
      <charset val="204"/>
    </font>
    <font>
      <sz val="10"/>
      <color theme="1"/>
      <name val="Sylfaen"/>
      <family val="2"/>
      <scheme val="minor"/>
    </font>
    <font>
      <sz val="11"/>
      <name val="Arial"/>
      <family val="2"/>
    </font>
    <font>
      <b/>
      <sz val="12"/>
      <name val="Sylfaen"/>
      <family val="1"/>
    </font>
    <font>
      <b/>
      <sz val="12"/>
      <color theme="1"/>
      <name val="Sylfaen"/>
      <family val="1"/>
    </font>
    <font>
      <sz val="10"/>
      <color theme="1"/>
      <name val="Sylfaen"/>
      <family val="1"/>
    </font>
    <font>
      <b/>
      <sz val="10"/>
      <color theme="1"/>
      <name val="Sylfaen"/>
      <family val="1"/>
    </font>
    <font>
      <b/>
      <sz val="10"/>
      <color theme="1"/>
      <name val="Sylfaen"/>
      <family val="1"/>
      <charset val="204"/>
    </font>
    <font>
      <b/>
      <sz val="10"/>
      <name val="Sylfaen"/>
      <family val="1"/>
    </font>
    <font>
      <sz val="10"/>
      <color theme="1"/>
      <name val="Sylfaen"/>
      <family val="1"/>
      <charset val="204"/>
    </font>
    <font>
      <sz val="10"/>
      <name val="Sylfaen"/>
      <family val="1"/>
    </font>
    <font>
      <b/>
      <sz val="10"/>
      <name val="AcadNusx"/>
    </font>
    <font>
      <sz val="10"/>
      <name val="AcadNusx"/>
    </font>
    <font>
      <sz val="10"/>
      <name val="Arial"/>
      <family val="2"/>
      <charset val="204"/>
    </font>
    <font>
      <sz val="10"/>
      <name val="LitNusx"/>
      <family val="2"/>
    </font>
    <font>
      <b/>
      <sz val="11"/>
      <name val="Sylfaen"/>
      <family val="1"/>
      <charset val="204"/>
    </font>
    <font>
      <b/>
      <sz val="11"/>
      <name val="Arial"/>
      <family val="2"/>
      <charset val="204"/>
    </font>
    <font>
      <b/>
      <sz val="12"/>
      <name val="Arial"/>
      <family val="2"/>
      <charset val="204"/>
    </font>
    <font>
      <sz val="12"/>
      <name val="Sylfaen"/>
      <family val="1"/>
      <charset val="204"/>
    </font>
    <font>
      <b/>
      <sz val="1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C7CE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10" fillId="3" borderId="0" applyNumberFormat="0" applyBorder="0" applyAlignment="0" applyProtection="0"/>
    <xf numFmtId="0" fontId="1" fillId="0" borderId="0"/>
    <xf numFmtId="0" fontId="9" fillId="0" borderId="0"/>
    <xf numFmtId="43" fontId="24" fillId="0" borderId="0" applyFont="0" applyFill="0" applyBorder="0" applyAlignment="0" applyProtection="0"/>
  </cellStyleXfs>
  <cellXfs count="140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Fill="1"/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3" fontId="5" fillId="0" borderId="1" xfId="0" applyNumberFormat="1" applyFont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3" fontId="0" fillId="4" borderId="1" xfId="0" applyNumberFormat="1" applyFill="1" applyBorder="1" applyAlignment="1">
      <alignment horizontal="center" vertical="center"/>
    </xf>
    <xf numFmtId="3" fontId="0" fillId="0" borderId="1" xfId="0" applyNumberFormat="1" applyFill="1" applyBorder="1" applyAlignment="1">
      <alignment horizontal="center" vertical="center"/>
    </xf>
    <xf numFmtId="3" fontId="9" fillId="0" borderId="1" xfId="0" applyNumberFormat="1" applyFont="1" applyFill="1" applyBorder="1" applyAlignment="1">
      <alignment horizontal="center" vertical="center"/>
    </xf>
    <xf numFmtId="3" fontId="11" fillId="2" borderId="1" xfId="0" applyNumberFormat="1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/>
    </xf>
    <xf numFmtId="3" fontId="5" fillId="4" borderId="1" xfId="0" applyNumberFormat="1" applyFont="1" applyFill="1" applyBorder="1" applyAlignment="1">
      <alignment horizontal="center" vertical="center"/>
    </xf>
    <xf numFmtId="3" fontId="7" fillId="0" borderId="1" xfId="0" applyNumberFormat="1" applyFont="1" applyBorder="1" applyAlignment="1">
      <alignment horizontal="center" vertical="center" wrapText="1"/>
    </xf>
    <xf numFmtId="3" fontId="14" fillId="0" borderId="1" xfId="0" applyNumberFormat="1" applyFont="1" applyBorder="1" applyAlignment="1">
      <alignment horizontal="center" vertical="center" wrapText="1"/>
    </xf>
    <xf numFmtId="165" fontId="11" fillId="2" borderId="1" xfId="0" applyNumberFormat="1" applyFont="1" applyFill="1" applyBorder="1" applyAlignment="1">
      <alignment horizontal="center" vertical="center" wrapText="1"/>
    </xf>
    <xf numFmtId="165" fontId="5" fillId="0" borderId="1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166" fontId="16" fillId="0" borderId="0" xfId="0" applyNumberFormat="1" applyFont="1" applyFill="1" applyBorder="1" applyAlignment="1">
      <alignment horizontal="left" vertical="center"/>
    </xf>
    <xf numFmtId="0" fontId="17" fillId="0" borderId="0" xfId="0" applyFont="1" applyFill="1" applyBorder="1" applyAlignment="1">
      <alignment horizontal="left" vertical="center"/>
    </xf>
    <xf numFmtId="0" fontId="19" fillId="5" borderId="1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/>
    </xf>
    <xf numFmtId="0" fontId="16" fillId="0" borderId="0" xfId="0" applyFont="1" applyFill="1" applyAlignment="1">
      <alignment horizontal="left" vertical="center"/>
    </xf>
    <xf numFmtId="0" fontId="16" fillId="4" borderId="1" xfId="0" applyFont="1" applyFill="1" applyBorder="1" applyAlignment="1">
      <alignment horizontal="center" vertical="center" wrapText="1"/>
    </xf>
    <xf numFmtId="0" fontId="16" fillId="4" borderId="0" xfId="0" applyFont="1" applyFill="1" applyAlignment="1">
      <alignment horizontal="left" vertical="center"/>
    </xf>
    <xf numFmtId="0" fontId="16" fillId="0" borderId="1" xfId="0" applyFont="1" applyFill="1" applyBorder="1" applyAlignment="1">
      <alignment horizontal="left" vertical="center"/>
    </xf>
    <xf numFmtId="49" fontId="21" fillId="0" borderId="1" xfId="1" applyNumberFormat="1" applyFont="1" applyFill="1" applyBorder="1" applyAlignment="1">
      <alignment horizontal="left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left" vertical="center"/>
    </xf>
    <xf numFmtId="49" fontId="22" fillId="5" borderId="1" xfId="3" applyNumberFormat="1" applyFont="1" applyFill="1" applyBorder="1" applyAlignment="1">
      <alignment horizontal="center" vertical="center" wrapText="1"/>
    </xf>
    <xf numFmtId="0" fontId="18" fillId="5" borderId="1" xfId="0" applyFont="1" applyFill="1" applyBorder="1" applyAlignment="1">
      <alignment horizontal="center" vertical="center" wrapText="1"/>
    </xf>
    <xf numFmtId="0" fontId="16" fillId="5" borderId="1" xfId="0" applyFont="1" applyFill="1" applyBorder="1" applyAlignment="1">
      <alignment horizontal="center" vertical="center" wrapText="1"/>
    </xf>
    <xf numFmtId="0" fontId="21" fillId="0" borderId="1" xfId="1" applyFont="1" applyFill="1" applyBorder="1" applyAlignment="1">
      <alignment horizontal="left" vertical="center" wrapText="1"/>
    </xf>
    <xf numFmtId="49" fontId="22" fillId="5" borderId="1" xfId="3" applyNumberFormat="1" applyFont="1" applyFill="1" applyBorder="1" applyAlignment="1">
      <alignment horizontal="left" vertical="center" wrapText="1"/>
    </xf>
    <xf numFmtId="0" fontId="16" fillId="0" borderId="1" xfId="0" applyNumberFormat="1" applyFont="1" applyFill="1" applyBorder="1" applyAlignment="1">
      <alignment horizontal="left" vertical="center" wrapText="1"/>
    </xf>
    <xf numFmtId="0" fontId="21" fillId="0" borderId="0" xfId="0" applyFont="1" applyFill="1" applyAlignment="1">
      <alignment horizontal="left" vertical="center"/>
    </xf>
    <xf numFmtId="0" fontId="17" fillId="5" borderId="1" xfId="0" applyFont="1" applyFill="1" applyBorder="1" applyAlignment="1">
      <alignment horizontal="center" vertical="center" wrapText="1"/>
    </xf>
    <xf numFmtId="49" fontId="16" fillId="0" borderId="1" xfId="1" applyNumberFormat="1" applyFont="1" applyFill="1" applyBorder="1" applyAlignment="1">
      <alignment horizontal="left" vertical="center" wrapText="1"/>
    </xf>
    <xf numFmtId="49" fontId="19" fillId="4" borderId="1" xfId="1" applyNumberFormat="1" applyFont="1" applyFill="1" applyBorder="1" applyAlignment="1">
      <alignment horizontal="left" vertical="center" wrapText="1"/>
    </xf>
    <xf numFmtId="49" fontId="19" fillId="5" borderId="1" xfId="1" applyNumberFormat="1" applyFont="1" applyFill="1" applyBorder="1" applyAlignment="1">
      <alignment horizontal="left" vertical="center" wrapText="1"/>
    </xf>
    <xf numFmtId="0" fontId="17" fillId="5" borderId="1" xfId="0" applyFont="1" applyFill="1" applyBorder="1" applyAlignment="1">
      <alignment horizontal="left" vertical="center" wrapText="1"/>
    </xf>
    <xf numFmtId="0" fontId="16" fillId="0" borderId="0" xfId="0" applyFont="1" applyFill="1" applyAlignment="1">
      <alignment horizontal="center" vertical="center"/>
    </xf>
    <xf numFmtId="1" fontId="16" fillId="0" borderId="0" xfId="0" applyNumberFormat="1" applyFont="1" applyFill="1" applyAlignment="1">
      <alignment horizontal="center" vertical="center"/>
    </xf>
    <xf numFmtId="0" fontId="17" fillId="2" borderId="1" xfId="0" applyFont="1" applyFill="1" applyBorder="1" applyAlignment="1">
      <alignment horizontal="left" vertical="center"/>
    </xf>
    <xf numFmtId="0" fontId="7" fillId="4" borderId="5" xfId="0" applyFont="1" applyFill="1" applyBorder="1" applyAlignment="1">
      <alignment horizontal="center" vertical="center" wrapText="1"/>
    </xf>
    <xf numFmtId="0" fontId="15" fillId="4" borderId="5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49" fontId="19" fillId="2" borderId="1" xfId="1" applyNumberFormat="1" applyFont="1" applyFill="1" applyBorder="1" applyAlignment="1">
      <alignment horizontal="left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9" fillId="2" borderId="1" xfId="4" applyFont="1" applyFill="1" applyBorder="1" applyAlignment="1">
      <alignment horizontal="left" vertical="center" wrapText="1"/>
    </xf>
    <xf numFmtId="49" fontId="22" fillId="2" borderId="1" xfId="3" applyNumberFormat="1" applyFont="1" applyFill="1" applyBorder="1" applyAlignment="1">
      <alignment horizontal="left" vertical="center" wrapText="1"/>
    </xf>
    <xf numFmtId="0" fontId="17" fillId="2" borderId="1" xfId="0" applyNumberFormat="1" applyFont="1" applyFill="1" applyBorder="1" applyAlignment="1">
      <alignment horizontal="left" vertical="center" wrapText="1"/>
    </xf>
    <xf numFmtId="0" fontId="17" fillId="2" borderId="1" xfId="0" applyFont="1" applyFill="1" applyBorder="1" applyAlignment="1">
      <alignment horizontal="left" vertical="center" wrapText="1"/>
    </xf>
    <xf numFmtId="0" fontId="17" fillId="2" borderId="1" xfId="0" applyFont="1" applyFill="1" applyBorder="1" applyAlignment="1">
      <alignment horizontal="center" vertical="center" wrapText="1"/>
    </xf>
    <xf numFmtId="49" fontId="17" fillId="2" borderId="1" xfId="1" applyNumberFormat="1" applyFont="1" applyFill="1" applyBorder="1" applyAlignment="1">
      <alignment horizontal="left" vertical="center" wrapText="1"/>
    </xf>
    <xf numFmtId="0" fontId="19" fillId="5" borderId="1" xfId="0" applyFont="1" applyFill="1" applyBorder="1" applyAlignment="1">
      <alignment horizontal="center" vertical="center"/>
    </xf>
    <xf numFmtId="0" fontId="25" fillId="0" borderId="0" xfId="0" applyFont="1"/>
    <xf numFmtId="0" fontId="1" fillId="0" borderId="0" xfId="3" applyFont="1"/>
    <xf numFmtId="0" fontId="8" fillId="0" borderId="0" xfId="0" applyFont="1" applyAlignment="1">
      <alignment horizontal="right"/>
    </xf>
    <xf numFmtId="0" fontId="25" fillId="0" borderId="0" xfId="0" applyFont="1" applyAlignment="1">
      <alignment wrapText="1"/>
    </xf>
    <xf numFmtId="3" fontId="25" fillId="0" borderId="0" xfId="0" applyNumberFormat="1" applyFont="1" applyAlignment="1">
      <alignment horizontal="center"/>
    </xf>
    <xf numFmtId="0" fontId="25" fillId="0" borderId="0" xfId="0" applyFont="1" applyAlignment="1">
      <alignment horizontal="center"/>
    </xf>
    <xf numFmtId="3" fontId="1" fillId="0" borderId="1" xfId="0" applyNumberFormat="1" applyFont="1" applyBorder="1" applyAlignment="1">
      <alignment horizontal="center" vertical="center" wrapText="1"/>
    </xf>
    <xf numFmtId="3" fontId="25" fillId="0" borderId="0" xfId="0" applyNumberFormat="1" applyFont="1"/>
    <xf numFmtId="3" fontId="1" fillId="0" borderId="1" xfId="0" applyNumberFormat="1" applyFont="1" applyFill="1" applyBorder="1" applyAlignment="1">
      <alignment horizontal="center" vertical="center" wrapText="1"/>
    </xf>
    <xf numFmtId="2" fontId="25" fillId="0" borderId="0" xfId="0" applyNumberFormat="1" applyFont="1"/>
    <xf numFmtId="3" fontId="27" fillId="0" borderId="1" xfId="0" applyNumberFormat="1" applyFont="1" applyBorder="1" applyAlignment="1">
      <alignment horizontal="center" vertical="center" wrapText="1"/>
    </xf>
    <xf numFmtId="3" fontId="28" fillId="0" borderId="1" xfId="0" applyNumberFormat="1" applyFont="1" applyBorder="1" applyAlignment="1">
      <alignment horizontal="center" vertical="center" wrapText="1"/>
    </xf>
    <xf numFmtId="3" fontId="28" fillId="4" borderId="1" xfId="0" applyNumberFormat="1" applyFont="1" applyFill="1" applyBorder="1" applyAlignment="1">
      <alignment horizontal="center" vertical="center" wrapText="1"/>
    </xf>
    <xf numFmtId="43" fontId="25" fillId="0" borderId="0" xfId="5" applyFont="1"/>
    <xf numFmtId="164" fontId="25" fillId="0" borderId="0" xfId="0" applyNumberFormat="1" applyFont="1"/>
    <xf numFmtId="0" fontId="7" fillId="0" borderId="0" xfId="0" applyFont="1" applyAlignment="1">
      <alignment horizontal="center" vertical="center" wrapText="1"/>
    </xf>
    <xf numFmtId="3" fontId="28" fillId="4" borderId="0" xfId="0" applyNumberFormat="1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/>
    </xf>
    <xf numFmtId="0" fontId="29" fillId="0" borderId="0" xfId="0" applyFont="1" applyAlignment="1">
      <alignment horizontal="right"/>
    </xf>
    <xf numFmtId="0" fontId="3" fillId="4" borderId="0" xfId="0" applyFont="1" applyFill="1"/>
    <xf numFmtId="3" fontId="30" fillId="4" borderId="1" xfId="0" applyNumberFormat="1" applyFont="1" applyFill="1" applyBorder="1" applyAlignment="1">
      <alignment horizontal="center" vertical="center"/>
    </xf>
    <xf numFmtId="165" fontId="30" fillId="4" borderId="1" xfId="0" applyNumberFormat="1" applyFont="1" applyFill="1" applyBorder="1" applyAlignment="1">
      <alignment horizontal="center" vertical="center"/>
    </xf>
    <xf numFmtId="167" fontId="16" fillId="0" borderId="1" xfId="0" applyNumberFormat="1" applyFont="1" applyFill="1" applyBorder="1" applyAlignment="1">
      <alignment horizontal="center" vertical="center" wrapText="1"/>
    </xf>
    <xf numFmtId="2" fontId="8" fillId="0" borderId="1" xfId="0" applyNumberFormat="1" applyFont="1" applyFill="1" applyBorder="1" applyAlignment="1">
      <alignment horizontal="center" vertical="center" wrapText="1"/>
    </xf>
    <xf numFmtId="3" fontId="3" fillId="0" borderId="0" xfId="0" applyNumberFormat="1" applyFont="1" applyAlignment="1">
      <alignment horizontal="center"/>
    </xf>
    <xf numFmtId="3" fontId="11" fillId="4" borderId="1" xfId="0" applyNumberFormat="1" applyFont="1" applyFill="1" applyBorder="1" applyAlignment="1">
      <alignment horizontal="center" vertical="center" wrapText="1"/>
    </xf>
    <xf numFmtId="3" fontId="30" fillId="0" borderId="1" xfId="0" applyNumberFormat="1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wrapText="1"/>
    </xf>
    <xf numFmtId="3" fontId="3" fillId="0" borderId="0" xfId="0" applyNumberFormat="1" applyFont="1" applyFill="1"/>
    <xf numFmtId="0" fontId="11" fillId="0" borderId="1" xfId="0" applyFont="1" applyFill="1" applyBorder="1" applyAlignment="1">
      <alignment horizontal="center" vertical="center" wrapText="1"/>
    </xf>
    <xf numFmtId="3" fontId="8" fillId="0" borderId="1" xfId="0" applyNumberFormat="1" applyFont="1" applyFill="1" applyBorder="1" applyAlignment="1">
      <alignment horizontal="center" vertical="center" wrapText="1"/>
    </xf>
    <xf numFmtId="165" fontId="8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165" fontId="0" fillId="0" borderId="1" xfId="0" applyNumberFormat="1" applyFill="1" applyBorder="1" applyAlignment="1">
      <alignment horizontal="center" vertical="center"/>
    </xf>
    <xf numFmtId="3" fontId="13" fillId="0" borderId="1" xfId="0" applyNumberFormat="1" applyFont="1" applyFill="1" applyBorder="1" applyAlignment="1">
      <alignment horizontal="center" vertical="center" wrapText="1"/>
    </xf>
    <xf numFmtId="165" fontId="13" fillId="0" borderId="1" xfId="0" applyNumberFormat="1" applyFont="1" applyFill="1" applyBorder="1" applyAlignment="1">
      <alignment horizontal="center" vertical="center" wrapText="1"/>
    </xf>
    <xf numFmtId="165" fontId="9" fillId="0" borderId="1" xfId="0" applyNumberFormat="1" applyFont="1" applyFill="1" applyBorder="1" applyAlignment="1">
      <alignment horizontal="center" vertical="center"/>
    </xf>
    <xf numFmtId="3" fontId="13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/>
    <xf numFmtId="3" fontId="6" fillId="0" borderId="1" xfId="0" applyNumberFormat="1" applyFont="1" applyFill="1" applyBorder="1" applyAlignment="1">
      <alignment horizontal="center" vertical="center"/>
    </xf>
    <xf numFmtId="49" fontId="8" fillId="0" borderId="1" xfId="1" applyNumberFormat="1" applyFont="1" applyFill="1" applyBorder="1" applyAlignment="1">
      <alignment horizontal="left" vertical="center" wrapText="1"/>
    </xf>
    <xf numFmtId="0" fontId="20" fillId="0" borderId="1" xfId="0" applyFont="1" applyFill="1" applyBorder="1" applyAlignment="1">
      <alignment horizontal="center" vertical="center" wrapText="1"/>
    </xf>
    <xf numFmtId="2" fontId="20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8" fillId="0" borderId="1" xfId="4" applyFont="1" applyFill="1" applyBorder="1" applyAlignment="1">
      <alignment horizontal="left" vertical="center" wrapText="1"/>
    </xf>
    <xf numFmtId="167" fontId="20" fillId="0" borderId="1" xfId="0" applyNumberFormat="1" applyFont="1" applyFill="1" applyBorder="1" applyAlignment="1">
      <alignment horizontal="center" vertical="center" wrapText="1"/>
    </xf>
    <xf numFmtId="0" fontId="20" fillId="0" borderId="0" xfId="0" applyFont="1" applyFill="1" applyAlignment="1">
      <alignment horizontal="left" vertical="center"/>
    </xf>
    <xf numFmtId="2" fontId="16" fillId="0" borderId="1" xfId="0" applyNumberFormat="1" applyFont="1" applyFill="1" applyBorder="1" applyAlignment="1">
      <alignment horizontal="center" vertical="center" wrapText="1"/>
    </xf>
    <xf numFmtId="49" fontId="23" fillId="0" borderId="1" xfId="3" applyNumberFormat="1" applyFont="1" applyFill="1" applyBorder="1" applyAlignment="1">
      <alignment horizontal="left" vertical="center" wrapText="1"/>
    </xf>
    <xf numFmtId="1" fontId="16" fillId="0" borderId="1" xfId="0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0" fontId="17" fillId="2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17" fillId="5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4" fontId="0" fillId="0" borderId="1" xfId="0" applyNumberFormat="1" applyFill="1" applyBorder="1" applyAlignment="1">
      <alignment horizontal="center" vertical="center"/>
    </xf>
    <xf numFmtId="4" fontId="9" fillId="0" borderId="1" xfId="0" applyNumberFormat="1" applyFont="1" applyFill="1" applyBorder="1" applyAlignment="1">
      <alignment horizontal="center" vertical="center"/>
    </xf>
    <xf numFmtId="3" fontId="1" fillId="0" borderId="0" xfId="3" applyNumberFormat="1" applyFont="1"/>
    <xf numFmtId="0" fontId="7" fillId="0" borderId="0" xfId="0" applyFont="1" applyAlignment="1">
      <alignment horizontal="center" vertical="center" wrapText="1"/>
    </xf>
    <xf numFmtId="0" fontId="25" fillId="0" borderId="0" xfId="0" applyFont="1" applyAlignment="1">
      <alignment horizontal="center" wrapText="1"/>
    </xf>
    <xf numFmtId="0" fontId="2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3" fontId="11" fillId="2" borderId="3" xfId="0" applyNumberFormat="1" applyFont="1" applyFill="1" applyBorder="1" applyAlignment="1">
      <alignment horizontal="center" vertical="center" wrapText="1"/>
    </xf>
    <xf numFmtId="3" fontId="11" fillId="2" borderId="4" xfId="0" applyNumberFormat="1" applyFont="1" applyFill="1" applyBorder="1" applyAlignment="1">
      <alignment horizontal="center" vertical="center" wrapText="1"/>
    </xf>
    <xf numFmtId="3" fontId="11" fillId="2" borderId="5" xfId="0" applyNumberFormat="1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/>
    </xf>
  </cellXfs>
  <cellStyles count="6">
    <cellStyle name="Bad 2" xfId="2"/>
    <cellStyle name="Comma" xfId="5" builtinId="3"/>
    <cellStyle name="Normal" xfId="0" builtinId="0"/>
    <cellStyle name="Normal 2" xfId="1"/>
    <cellStyle name="Normal 2 2" xfId="3"/>
    <cellStyle name="Normal 5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1"/>
  <sheetViews>
    <sheetView tabSelected="1" view="pageBreakPreview" zoomScaleNormal="100" zoomScaleSheetLayoutView="100" workbookViewId="0">
      <selection activeCell="N9" sqref="N9"/>
    </sheetView>
  </sheetViews>
  <sheetFormatPr defaultRowHeight="12.75"/>
  <cols>
    <col min="1" max="1" width="3.85546875" style="65" customWidth="1"/>
    <col min="2" max="2" width="5.85546875" style="65" customWidth="1"/>
    <col min="3" max="3" width="45.42578125" style="65" customWidth="1"/>
    <col min="4" max="4" width="18.85546875" style="65" customWidth="1"/>
    <col min="5" max="5" width="24" style="65" customWidth="1"/>
    <col min="6" max="6" width="23.140625" style="65" bestFit="1" customWidth="1"/>
    <col min="7" max="8" width="9.140625" style="65"/>
    <col min="9" max="9" width="11" style="65" bestFit="1" customWidth="1"/>
    <col min="10" max="10" width="9.140625" style="65"/>
    <col min="11" max="11" width="12.140625" style="65" customWidth="1"/>
    <col min="12" max="16384" width="9.140625" style="65"/>
  </cols>
  <sheetData>
    <row r="1" spans="1:27" ht="18">
      <c r="F1" s="84" t="s">
        <v>56</v>
      </c>
    </row>
    <row r="3" spans="1:27" ht="44.25" customHeight="1">
      <c r="A3" s="134" t="s">
        <v>70</v>
      </c>
      <c r="B3" s="134"/>
      <c r="C3" s="134"/>
      <c r="D3" s="134"/>
      <c r="E3" s="134"/>
      <c r="F3" s="134"/>
      <c r="G3" s="120"/>
      <c r="H3" s="120"/>
      <c r="M3" s="66"/>
    </row>
    <row r="4" spans="1:27" ht="18">
      <c r="F4" s="84"/>
      <c r="K4" s="72">
        <v>4296600</v>
      </c>
      <c r="M4" s="129">
        <f>F11-K4</f>
        <v>1224600</v>
      </c>
    </row>
    <row r="5" spans="1:27" ht="15">
      <c r="E5" s="67"/>
      <c r="F5" s="67"/>
      <c r="M5" s="66"/>
    </row>
    <row r="6" spans="1:27" ht="18">
      <c r="B6" s="130"/>
      <c r="C6" s="130"/>
      <c r="D6" s="130"/>
      <c r="E6" s="130"/>
      <c r="F6" s="80"/>
      <c r="G6" s="131"/>
      <c r="H6" s="131"/>
      <c r="I6" s="131"/>
      <c r="J6" s="131"/>
      <c r="K6" s="131"/>
      <c r="L6" s="131"/>
      <c r="M6" s="66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</row>
    <row r="7" spans="1:27" s="70" customFormat="1" ht="72">
      <c r="B7" s="4" t="s">
        <v>10</v>
      </c>
      <c r="C7" s="4" t="s">
        <v>57</v>
      </c>
      <c r="D7" s="4" t="s">
        <v>58</v>
      </c>
      <c r="E7" s="4" t="s">
        <v>23</v>
      </c>
      <c r="F7" s="4" t="s">
        <v>61</v>
      </c>
      <c r="G7" s="69"/>
      <c r="I7" s="65"/>
      <c r="M7" s="66"/>
    </row>
    <row r="8" spans="1:27" s="70" customFormat="1" ht="18">
      <c r="B8" s="4"/>
      <c r="C8" s="4"/>
      <c r="D8" s="4"/>
      <c r="E8" s="4"/>
      <c r="F8" s="4"/>
      <c r="G8" s="69"/>
      <c r="I8" s="65"/>
      <c r="M8" s="66"/>
    </row>
    <row r="9" spans="1:27" ht="15">
      <c r="B9" s="71">
        <v>1</v>
      </c>
      <c r="C9" s="5" t="s">
        <v>62</v>
      </c>
      <c r="D9" s="71">
        <f>'დანართი 2'!D6</f>
        <v>61</v>
      </c>
      <c r="E9" s="71">
        <f>'დანართი 2'!G6</f>
        <v>104400</v>
      </c>
      <c r="F9" s="71">
        <f>' დანართი 1'!E9*12</f>
        <v>1252800</v>
      </c>
      <c r="G9" s="72"/>
      <c r="M9" s="66"/>
    </row>
    <row r="10" spans="1:27" ht="15">
      <c r="B10" s="71">
        <v>2</v>
      </c>
      <c r="C10" s="5" t="s">
        <v>63</v>
      </c>
      <c r="D10" s="71">
        <f>'დანართი 3'!C5</f>
        <v>310</v>
      </c>
      <c r="E10" s="73">
        <f>'დანართი 3'!F5</f>
        <v>355700</v>
      </c>
      <c r="F10" s="73">
        <f>E10*12</f>
        <v>4268400</v>
      </c>
      <c r="G10" s="72"/>
      <c r="H10" s="72"/>
      <c r="I10" s="74"/>
      <c r="M10" s="66"/>
    </row>
    <row r="11" spans="1:27" ht="30.75" customHeight="1">
      <c r="B11" s="132" t="s">
        <v>59</v>
      </c>
      <c r="C11" s="132"/>
      <c r="D11" s="75">
        <f>D9+D10</f>
        <v>371</v>
      </c>
      <c r="E11" s="75">
        <f>E9+E10</f>
        <v>460100</v>
      </c>
      <c r="F11" s="75">
        <f>F9+F10</f>
        <v>5521200</v>
      </c>
      <c r="M11" s="66"/>
    </row>
    <row r="12" spans="1:27" ht="27" customHeight="1">
      <c r="B12" s="133" t="s">
        <v>60</v>
      </c>
      <c r="C12" s="133"/>
      <c r="D12" s="76"/>
      <c r="E12" s="77"/>
      <c r="F12" s="81"/>
      <c r="H12" s="72"/>
      <c r="I12" s="72"/>
      <c r="J12" s="72"/>
      <c r="L12" s="72"/>
      <c r="M12" s="66"/>
    </row>
    <row r="13" spans="1:27">
      <c r="J13" s="72"/>
      <c r="M13" s="66"/>
    </row>
    <row r="14" spans="1:27">
      <c r="H14" s="72"/>
      <c r="M14" s="66"/>
    </row>
    <row r="15" spans="1:27">
      <c r="M15" s="66"/>
    </row>
    <row r="16" spans="1:27">
      <c r="E16" s="78"/>
      <c r="F16" s="78"/>
      <c r="H16" s="72"/>
      <c r="M16" s="66"/>
    </row>
    <row r="17" spans="5:13">
      <c r="H17" s="72"/>
      <c r="M17" s="66"/>
    </row>
    <row r="18" spans="5:13">
      <c r="E18" s="79"/>
      <c r="F18" s="79"/>
      <c r="M18" s="66"/>
    </row>
    <row r="19" spans="5:13">
      <c r="M19" s="66"/>
    </row>
    <row r="20" spans="5:13">
      <c r="M20" s="66"/>
    </row>
    <row r="21" spans="5:13">
      <c r="M21" s="66"/>
    </row>
  </sheetData>
  <mergeCells count="5">
    <mergeCell ref="B6:E6"/>
    <mergeCell ref="G6:L6"/>
    <mergeCell ref="B11:C11"/>
    <mergeCell ref="B12:C12"/>
    <mergeCell ref="A3:F3"/>
  </mergeCells>
  <pageMargins left="0.7" right="0.7" top="0.75" bottom="0.75" header="0.3" footer="0.3"/>
  <pageSetup paperSize="9" scale="7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Q70"/>
  <sheetViews>
    <sheetView view="pageBreakPreview" topLeftCell="B1" zoomScaleNormal="100" zoomScaleSheetLayoutView="100" workbookViewId="0">
      <selection activeCell="M54" sqref="M54"/>
    </sheetView>
  </sheetViews>
  <sheetFormatPr defaultRowHeight="12"/>
  <cols>
    <col min="1" max="1" width="3.140625" style="1" customWidth="1"/>
    <col min="2" max="2" width="4" style="1" bestFit="1" customWidth="1"/>
    <col min="3" max="3" width="41.7109375" style="1" customWidth="1"/>
    <col min="4" max="4" width="14.7109375" style="1" customWidth="1"/>
    <col min="5" max="5" width="17.28515625" style="1" customWidth="1"/>
    <col min="6" max="6" width="15.7109375" style="1" customWidth="1"/>
    <col min="7" max="7" width="17.5703125" style="1" customWidth="1"/>
    <col min="8" max="8" width="22.28515625" style="1" customWidth="1"/>
    <col min="9" max="9" width="19.85546875" style="1" customWidth="1"/>
    <col min="10" max="16384" width="9.140625" style="1"/>
  </cols>
  <sheetData>
    <row r="3" spans="2:17" ht="18" customHeight="1">
      <c r="I3" s="84" t="s">
        <v>71</v>
      </c>
    </row>
    <row r="4" spans="2:17" ht="53.25" customHeight="1">
      <c r="B4" s="135" t="s">
        <v>73</v>
      </c>
      <c r="C4" s="135"/>
      <c r="D4" s="135"/>
      <c r="E4" s="135"/>
      <c r="F4" s="135"/>
      <c r="G4" s="135"/>
      <c r="H4" s="135"/>
      <c r="I4" s="135"/>
    </row>
    <row r="5" spans="2:17" s="2" customFormat="1" ht="96" customHeight="1">
      <c r="B5" s="4" t="s">
        <v>10</v>
      </c>
      <c r="C5" s="21" t="s">
        <v>21</v>
      </c>
      <c r="D5" s="21" t="s">
        <v>17</v>
      </c>
      <c r="E5" s="21" t="s">
        <v>18</v>
      </c>
      <c r="F5" s="21" t="s">
        <v>22</v>
      </c>
      <c r="G5" s="21" t="s">
        <v>23</v>
      </c>
      <c r="H5" s="21" t="s">
        <v>24</v>
      </c>
      <c r="I5" s="21" t="s">
        <v>20</v>
      </c>
    </row>
    <row r="6" spans="2:17" s="2" customFormat="1" ht="24" customHeight="1">
      <c r="B6" s="4"/>
      <c r="C6" s="21" t="s">
        <v>19</v>
      </c>
      <c r="D6" s="17">
        <f>D7+D10+D21+D26+D36+D49</f>
        <v>61</v>
      </c>
      <c r="E6" s="4"/>
      <c r="F6" s="4"/>
      <c r="G6" s="18">
        <f>G7+G10+G21+G26+G36+G49</f>
        <v>104400</v>
      </c>
      <c r="H6" s="18">
        <f>H7+H10+H21+H26+H36+H49</f>
        <v>1252800</v>
      </c>
      <c r="I6" s="18">
        <f>H6</f>
        <v>1252800</v>
      </c>
      <c r="O6" s="2">
        <v>104400</v>
      </c>
      <c r="Q6" s="90">
        <f>O6-G6</f>
        <v>0</v>
      </c>
    </row>
    <row r="7" spans="2:17" s="2" customFormat="1" ht="22.5" customHeight="1">
      <c r="B7" s="10"/>
      <c r="C7" s="10" t="s">
        <v>3</v>
      </c>
      <c r="D7" s="14">
        <f>D8+D9</f>
        <v>4</v>
      </c>
      <c r="E7" s="10"/>
      <c r="F7" s="10"/>
      <c r="G7" s="14">
        <f>G8+G9</f>
        <v>17400</v>
      </c>
      <c r="H7" s="14">
        <f>H8+H9</f>
        <v>208800</v>
      </c>
      <c r="I7" s="136"/>
    </row>
    <row r="8" spans="2:17" s="3" customFormat="1" ht="15">
      <c r="B8" s="94"/>
      <c r="C8" s="95" t="s">
        <v>13</v>
      </c>
      <c r="D8" s="12">
        <v>1</v>
      </c>
      <c r="E8" s="12"/>
      <c r="F8" s="13">
        <v>5400</v>
      </c>
      <c r="G8" s="13">
        <f>D8*F8</f>
        <v>5400</v>
      </c>
      <c r="H8" s="13">
        <f>G8*12</f>
        <v>64800</v>
      </c>
      <c r="I8" s="137"/>
      <c r="M8" s="96"/>
    </row>
    <row r="9" spans="2:17" s="3" customFormat="1" ht="15">
      <c r="B9" s="94"/>
      <c r="C9" s="95" t="s">
        <v>14</v>
      </c>
      <c r="D9" s="12">
        <v>3</v>
      </c>
      <c r="E9" s="12"/>
      <c r="F9" s="13">
        <v>4000</v>
      </c>
      <c r="G9" s="13">
        <f>D9*F9</f>
        <v>12000</v>
      </c>
      <c r="H9" s="13">
        <f>G9*12</f>
        <v>144000</v>
      </c>
      <c r="I9" s="137"/>
    </row>
    <row r="10" spans="2:17" ht="30">
      <c r="B10" s="10" t="s">
        <v>0</v>
      </c>
      <c r="C10" s="10" t="s">
        <v>68</v>
      </c>
      <c r="D10" s="14">
        <f>D11+D12+D17</f>
        <v>9</v>
      </c>
      <c r="E10" s="14"/>
      <c r="F10" s="10"/>
      <c r="G10" s="14">
        <f>G11+G12+G17</f>
        <v>15300</v>
      </c>
      <c r="H10" s="14">
        <f>H11+H12+H17</f>
        <v>183600</v>
      </c>
      <c r="I10" s="137"/>
    </row>
    <row r="11" spans="2:17" s="3" customFormat="1" ht="15">
      <c r="B11" s="97"/>
      <c r="C11" s="95" t="s">
        <v>4</v>
      </c>
      <c r="D11" s="12">
        <v>1</v>
      </c>
      <c r="E11" s="99">
        <v>3.6</v>
      </c>
      <c r="F11" s="13">
        <f>E11*1000</f>
        <v>3600</v>
      </c>
      <c r="G11" s="98">
        <f>D11*F11</f>
        <v>3600</v>
      </c>
      <c r="H11" s="98">
        <f>G11*12</f>
        <v>43200</v>
      </c>
      <c r="I11" s="137"/>
    </row>
    <row r="12" spans="2:17" ht="30">
      <c r="B12" s="8"/>
      <c r="C12" s="8" t="s">
        <v>64</v>
      </c>
      <c r="D12" s="91">
        <f>D13+D14+D15+D16</f>
        <v>5</v>
      </c>
      <c r="E12" s="91"/>
      <c r="F12" s="91"/>
      <c r="G12" s="91">
        <f>G13+G14+G15+G16</f>
        <v>7050</v>
      </c>
      <c r="H12" s="91">
        <f>H13+H14+H15+H16</f>
        <v>84600</v>
      </c>
      <c r="I12" s="137"/>
    </row>
    <row r="13" spans="2:17" s="3" customFormat="1" ht="15">
      <c r="B13" s="100"/>
      <c r="C13" s="95" t="s">
        <v>5</v>
      </c>
      <c r="D13" s="12">
        <v>1</v>
      </c>
      <c r="E13" s="101">
        <v>2.2000000000000002</v>
      </c>
      <c r="F13" s="12">
        <f>E13*1000</f>
        <v>2200</v>
      </c>
      <c r="G13" s="12">
        <f>D13*F13</f>
        <v>2200</v>
      </c>
      <c r="H13" s="12">
        <f>G13*12</f>
        <v>26400</v>
      </c>
      <c r="I13" s="137"/>
    </row>
    <row r="14" spans="2:17" s="3" customFormat="1" ht="15">
      <c r="B14" s="100"/>
      <c r="C14" s="95" t="s">
        <v>8</v>
      </c>
      <c r="D14" s="12">
        <v>1</v>
      </c>
      <c r="E14" s="101">
        <v>1.3</v>
      </c>
      <c r="F14" s="12">
        <f t="shared" ref="F14:F16" si="0">E14*1000</f>
        <v>1300</v>
      </c>
      <c r="G14" s="12">
        <f t="shared" ref="G14:G16" si="1">D14*F14</f>
        <v>1300</v>
      </c>
      <c r="H14" s="12">
        <f t="shared" ref="H14:H17" si="2">G14*12</f>
        <v>15600</v>
      </c>
      <c r="I14" s="137"/>
    </row>
    <row r="15" spans="2:17" s="3" customFormat="1" ht="15">
      <c r="B15" s="100"/>
      <c r="C15" s="95" t="s">
        <v>6</v>
      </c>
      <c r="D15" s="12">
        <f>2</f>
        <v>2</v>
      </c>
      <c r="E15" s="101">
        <v>1.2</v>
      </c>
      <c r="F15" s="12">
        <f t="shared" si="0"/>
        <v>1200</v>
      </c>
      <c r="G15" s="12">
        <f t="shared" si="1"/>
        <v>2400</v>
      </c>
      <c r="H15" s="12">
        <f t="shared" si="2"/>
        <v>28800</v>
      </c>
      <c r="I15" s="137"/>
    </row>
    <row r="16" spans="2:17" s="3" customFormat="1" ht="15">
      <c r="B16" s="100"/>
      <c r="C16" s="95" t="s">
        <v>6</v>
      </c>
      <c r="D16" s="12">
        <f>1</f>
        <v>1</v>
      </c>
      <c r="E16" s="127">
        <v>1.1499999999999999</v>
      </c>
      <c r="F16" s="12">
        <f t="shared" si="0"/>
        <v>1150</v>
      </c>
      <c r="G16" s="12">
        <f t="shared" si="1"/>
        <v>1150</v>
      </c>
      <c r="H16" s="12">
        <f t="shared" si="2"/>
        <v>13800</v>
      </c>
      <c r="I16" s="137"/>
    </row>
    <row r="17" spans="2:9" ht="30">
      <c r="B17" s="7"/>
      <c r="C17" s="8" t="s">
        <v>69</v>
      </c>
      <c r="D17" s="86">
        <f>D18+D19+D20</f>
        <v>3</v>
      </c>
      <c r="E17" s="87"/>
      <c r="F17" s="92"/>
      <c r="G17" s="92">
        <f>G18+G19+G20</f>
        <v>4650</v>
      </c>
      <c r="H17" s="92">
        <f t="shared" si="2"/>
        <v>55800</v>
      </c>
      <c r="I17" s="137"/>
    </row>
    <row r="18" spans="2:9" s="3" customFormat="1" ht="15">
      <c r="B18" s="100"/>
      <c r="C18" s="95" t="s">
        <v>5</v>
      </c>
      <c r="D18" s="12">
        <v>1</v>
      </c>
      <c r="E18" s="101">
        <v>2.2000000000000002</v>
      </c>
      <c r="F18" s="12">
        <f>E18*1000</f>
        <v>2200</v>
      </c>
      <c r="G18" s="12">
        <f>D18*F18</f>
        <v>2200</v>
      </c>
      <c r="H18" s="12">
        <f>G18*12</f>
        <v>26400</v>
      </c>
      <c r="I18" s="137"/>
    </row>
    <row r="19" spans="2:9" s="3" customFormat="1" ht="15">
      <c r="B19" s="100"/>
      <c r="C19" s="95" t="s">
        <v>8</v>
      </c>
      <c r="D19" s="12">
        <v>1</v>
      </c>
      <c r="E19" s="101">
        <v>1.3</v>
      </c>
      <c r="F19" s="12">
        <f>E19*1000</f>
        <v>1300</v>
      </c>
      <c r="G19" s="12">
        <f>D19*F19</f>
        <v>1300</v>
      </c>
      <c r="H19" s="12">
        <f>G19*12</f>
        <v>15600</v>
      </c>
      <c r="I19" s="137"/>
    </row>
    <row r="20" spans="2:9" s="3" customFormat="1" ht="15">
      <c r="B20" s="100"/>
      <c r="C20" s="95" t="s">
        <v>6</v>
      </c>
      <c r="D20" s="12">
        <f>2-1</f>
        <v>1</v>
      </c>
      <c r="E20" s="127">
        <v>1.1499999999999999</v>
      </c>
      <c r="F20" s="12">
        <f>E20*1000</f>
        <v>1150</v>
      </c>
      <c r="G20" s="12">
        <f>D20*F20</f>
        <v>1150</v>
      </c>
      <c r="H20" s="12">
        <f>G20*12</f>
        <v>13800</v>
      </c>
      <c r="I20" s="137"/>
    </row>
    <row r="21" spans="2:9" ht="15">
      <c r="B21" s="10" t="s">
        <v>1</v>
      </c>
      <c r="C21" s="10" t="s">
        <v>152</v>
      </c>
      <c r="D21" s="14">
        <f>D22+D23+D24+D25</f>
        <v>6</v>
      </c>
      <c r="E21" s="19"/>
      <c r="F21" s="10"/>
      <c r="G21" s="14">
        <f>G22+G23+G24+G25</f>
        <v>8000</v>
      </c>
      <c r="H21" s="14">
        <f>H22+H23+H24+H25</f>
        <v>96000</v>
      </c>
      <c r="I21" s="137"/>
    </row>
    <row r="22" spans="2:9" s="3" customFormat="1" ht="15">
      <c r="B22" s="100"/>
      <c r="C22" s="95" t="s">
        <v>11</v>
      </c>
      <c r="D22" s="12">
        <v>1</v>
      </c>
      <c r="E22" s="101">
        <v>2.5</v>
      </c>
      <c r="F22" s="12">
        <f>E22*1000</f>
        <v>2500</v>
      </c>
      <c r="G22" s="12">
        <f>D22*F22</f>
        <v>2500</v>
      </c>
      <c r="H22" s="12">
        <f>G22*12</f>
        <v>30000</v>
      </c>
      <c r="I22" s="137"/>
    </row>
    <row r="23" spans="2:9" s="3" customFormat="1" ht="20.25" customHeight="1">
      <c r="B23" s="100"/>
      <c r="C23" s="95" t="s">
        <v>8</v>
      </c>
      <c r="D23" s="102">
        <v>1</v>
      </c>
      <c r="E23" s="103">
        <v>1.3</v>
      </c>
      <c r="F23" s="12">
        <f t="shared" ref="F23:F24" si="3">E23*1000</f>
        <v>1300</v>
      </c>
      <c r="G23" s="12">
        <f t="shared" ref="G23:G24" si="4">D23*F23</f>
        <v>1300</v>
      </c>
      <c r="H23" s="12">
        <f t="shared" ref="H23:H24" si="5">G23*12</f>
        <v>15600</v>
      </c>
      <c r="I23" s="137"/>
    </row>
    <row r="24" spans="2:9" s="3" customFormat="1" ht="15">
      <c r="B24" s="100"/>
      <c r="C24" s="95" t="s">
        <v>8</v>
      </c>
      <c r="D24" s="13">
        <v>1</v>
      </c>
      <c r="E24" s="104">
        <v>1.2</v>
      </c>
      <c r="F24" s="12">
        <f t="shared" si="3"/>
        <v>1200</v>
      </c>
      <c r="G24" s="12">
        <f t="shared" si="4"/>
        <v>1200</v>
      </c>
      <c r="H24" s="12">
        <f t="shared" si="5"/>
        <v>14400</v>
      </c>
      <c r="I24" s="137"/>
    </row>
    <row r="25" spans="2:9" s="3" customFormat="1" ht="15">
      <c r="B25" s="100"/>
      <c r="C25" s="95" t="s">
        <v>15</v>
      </c>
      <c r="D25" s="13">
        <f>1+2</f>
        <v>3</v>
      </c>
      <c r="E25" s="104">
        <v>1</v>
      </c>
      <c r="F25" s="12">
        <f t="shared" ref="F25" si="6">E25*1000</f>
        <v>1000</v>
      </c>
      <c r="G25" s="12">
        <f t="shared" ref="G25" si="7">D25*F25</f>
        <v>3000</v>
      </c>
      <c r="H25" s="12">
        <f t="shared" ref="H25" si="8">G25*12</f>
        <v>36000</v>
      </c>
      <c r="I25" s="137"/>
    </row>
    <row r="26" spans="2:9" ht="30">
      <c r="B26" s="10" t="s">
        <v>2</v>
      </c>
      <c r="C26" s="10" t="s">
        <v>74</v>
      </c>
      <c r="D26" s="14">
        <f>D27+D28+D32</f>
        <v>10</v>
      </c>
      <c r="E26" s="19"/>
      <c r="F26" s="10"/>
      <c r="G26" s="14">
        <f>G27+G28+G32</f>
        <v>16200</v>
      </c>
      <c r="H26" s="14">
        <f>H27+H28+H32</f>
        <v>194400</v>
      </c>
      <c r="I26" s="137"/>
    </row>
    <row r="27" spans="2:9" s="3" customFormat="1" ht="15">
      <c r="B27" s="100"/>
      <c r="C27" s="95" t="s">
        <v>4</v>
      </c>
      <c r="D27" s="12">
        <v>1</v>
      </c>
      <c r="E27" s="101">
        <v>3.3</v>
      </c>
      <c r="F27" s="13">
        <f>E27*1000</f>
        <v>3300</v>
      </c>
      <c r="G27" s="13">
        <f>D27*F27</f>
        <v>3300</v>
      </c>
      <c r="H27" s="13">
        <f>G27*12</f>
        <v>39600</v>
      </c>
      <c r="I27" s="137"/>
    </row>
    <row r="28" spans="2:9" ht="17.25" customHeight="1">
      <c r="B28" s="7"/>
      <c r="C28" s="8" t="s">
        <v>12</v>
      </c>
      <c r="D28" s="6">
        <f>SUM(D29:D31)</f>
        <v>5</v>
      </c>
      <c r="E28" s="20"/>
      <c r="F28" s="12"/>
      <c r="G28" s="15">
        <f>G29+G30+G31</f>
        <v>7100</v>
      </c>
      <c r="H28" s="15">
        <f>H29+H30+H31</f>
        <v>85200</v>
      </c>
      <c r="I28" s="137"/>
    </row>
    <row r="29" spans="2:9" s="106" customFormat="1" ht="15">
      <c r="B29" s="100"/>
      <c r="C29" s="95" t="s">
        <v>5</v>
      </c>
      <c r="D29" s="107">
        <v>1</v>
      </c>
      <c r="E29" s="101">
        <v>2.2000000000000002</v>
      </c>
      <c r="F29" s="13">
        <f>E29*1000</f>
        <v>2200</v>
      </c>
      <c r="G29" s="12">
        <f>D29*F29</f>
        <v>2200</v>
      </c>
      <c r="H29" s="12">
        <f>G29*12</f>
        <v>26400</v>
      </c>
      <c r="I29" s="137"/>
    </row>
    <row r="30" spans="2:9" s="3" customFormat="1" ht="15">
      <c r="B30" s="100"/>
      <c r="C30" s="95" t="s">
        <v>8</v>
      </c>
      <c r="D30" s="12">
        <v>1</v>
      </c>
      <c r="E30" s="101">
        <v>1.3</v>
      </c>
      <c r="F30" s="13">
        <f t="shared" ref="F30:F31" si="9">E30*1000</f>
        <v>1300</v>
      </c>
      <c r="G30" s="12">
        <f t="shared" ref="G30:G31" si="10">D30*F30</f>
        <v>1300</v>
      </c>
      <c r="H30" s="12">
        <f t="shared" ref="H30:H32" si="11">G30*12</f>
        <v>15600</v>
      </c>
      <c r="I30" s="137"/>
    </row>
    <row r="31" spans="2:9" s="3" customFormat="1" ht="22.5" customHeight="1">
      <c r="B31" s="100"/>
      <c r="C31" s="95" t="s">
        <v>8</v>
      </c>
      <c r="D31" s="12">
        <f>2+1</f>
        <v>3</v>
      </c>
      <c r="E31" s="101">
        <v>1.2</v>
      </c>
      <c r="F31" s="13">
        <f t="shared" si="9"/>
        <v>1200</v>
      </c>
      <c r="G31" s="12">
        <f t="shared" si="10"/>
        <v>3600</v>
      </c>
      <c r="H31" s="12">
        <f t="shared" si="11"/>
        <v>43200</v>
      </c>
      <c r="I31" s="137"/>
    </row>
    <row r="32" spans="2:9" ht="28.5" customHeight="1">
      <c r="B32" s="7"/>
      <c r="C32" s="8" t="s">
        <v>65</v>
      </c>
      <c r="D32" s="8">
        <f>D33+D34+D35</f>
        <v>4</v>
      </c>
      <c r="E32" s="8"/>
      <c r="F32" s="8">
        <f>F33+F34+F35</f>
        <v>4650</v>
      </c>
      <c r="G32" s="91">
        <f>G33+G34+G35</f>
        <v>5800</v>
      </c>
      <c r="H32" s="8">
        <f t="shared" si="11"/>
        <v>69600</v>
      </c>
      <c r="I32" s="137"/>
    </row>
    <row r="33" spans="2:9" s="3" customFormat="1" ht="21.75" customHeight="1">
      <c r="B33" s="100"/>
      <c r="C33" s="95" t="s">
        <v>5</v>
      </c>
      <c r="D33" s="12">
        <v>1</v>
      </c>
      <c r="E33" s="101">
        <v>2.2000000000000002</v>
      </c>
      <c r="F33" s="13">
        <f>E33*1000</f>
        <v>2200</v>
      </c>
      <c r="G33" s="12">
        <f>D33*F33</f>
        <v>2200</v>
      </c>
      <c r="H33" s="12">
        <f>G33*12</f>
        <v>26400</v>
      </c>
      <c r="I33" s="137"/>
    </row>
    <row r="34" spans="2:9" s="3" customFormat="1" ht="21" customHeight="1">
      <c r="B34" s="100"/>
      <c r="C34" s="95" t="s">
        <v>8</v>
      </c>
      <c r="D34" s="12">
        <v>1</v>
      </c>
      <c r="E34" s="101">
        <v>1.3</v>
      </c>
      <c r="F34" s="13">
        <f>E34*1000</f>
        <v>1300</v>
      </c>
      <c r="G34" s="12">
        <f>D34*F34</f>
        <v>1300</v>
      </c>
      <c r="H34" s="12">
        <f>G34*12</f>
        <v>15600</v>
      </c>
      <c r="I34" s="137"/>
    </row>
    <row r="35" spans="2:9" s="3" customFormat="1" ht="21" customHeight="1">
      <c r="B35" s="100"/>
      <c r="C35" s="95" t="s">
        <v>6</v>
      </c>
      <c r="D35" s="12">
        <v>2</v>
      </c>
      <c r="E35" s="127">
        <v>1.1499999999999999</v>
      </c>
      <c r="F35" s="13">
        <f>E35*1000</f>
        <v>1150</v>
      </c>
      <c r="G35" s="12">
        <f>D35*F35</f>
        <v>2300</v>
      </c>
      <c r="H35" s="12">
        <f>G35*12</f>
        <v>27600</v>
      </c>
      <c r="I35" s="137"/>
    </row>
    <row r="36" spans="2:9" s="85" customFormat="1" ht="45">
      <c r="B36" s="10" t="s">
        <v>16</v>
      </c>
      <c r="C36" s="10" t="s">
        <v>75</v>
      </c>
      <c r="D36" s="14">
        <f>D37+D38+D43</f>
        <v>18</v>
      </c>
      <c r="E36" s="10"/>
      <c r="F36" s="10"/>
      <c r="G36" s="14">
        <f>G37+G38+G43</f>
        <v>25200</v>
      </c>
      <c r="H36" s="14">
        <f>H37+H38+H43</f>
        <v>302400</v>
      </c>
      <c r="I36" s="137"/>
    </row>
    <row r="37" spans="2:9" s="3" customFormat="1" ht="15">
      <c r="B37" s="100"/>
      <c r="C37" s="95" t="s">
        <v>4</v>
      </c>
      <c r="D37" s="12">
        <v>1</v>
      </c>
      <c r="E37" s="101">
        <v>3.3</v>
      </c>
      <c r="F37" s="12">
        <f>E37*1000</f>
        <v>3300</v>
      </c>
      <c r="G37" s="12">
        <f>D37*F37</f>
        <v>3300</v>
      </c>
      <c r="H37" s="12">
        <f>G37*12</f>
        <v>39600</v>
      </c>
      <c r="I37" s="137"/>
    </row>
    <row r="38" spans="2:9" s="85" customFormat="1" ht="30">
      <c r="B38" s="7"/>
      <c r="C38" s="8" t="s">
        <v>76</v>
      </c>
      <c r="D38" s="86">
        <f>D39+D40+D41+D42</f>
        <v>7</v>
      </c>
      <c r="E38" s="87"/>
      <c r="F38" s="86"/>
      <c r="G38" s="86">
        <f>G39+G40+G41+G42</f>
        <v>9100</v>
      </c>
      <c r="H38" s="86">
        <f>H39+H40+H41+H42</f>
        <v>109200</v>
      </c>
      <c r="I38" s="137"/>
    </row>
    <row r="39" spans="2:9" s="3" customFormat="1" ht="15">
      <c r="B39" s="100"/>
      <c r="C39" s="95" t="s">
        <v>5</v>
      </c>
      <c r="D39" s="12">
        <v>1</v>
      </c>
      <c r="E39" s="101">
        <v>2.2000000000000002</v>
      </c>
      <c r="F39" s="12">
        <f>E39*1000</f>
        <v>2200</v>
      </c>
      <c r="G39" s="12">
        <f>D39*F39</f>
        <v>2200</v>
      </c>
      <c r="H39" s="12">
        <f>G39*12</f>
        <v>26400</v>
      </c>
      <c r="I39" s="137"/>
    </row>
    <row r="40" spans="2:9" s="3" customFormat="1" ht="15">
      <c r="B40" s="100"/>
      <c r="C40" s="95" t="s">
        <v>8</v>
      </c>
      <c r="D40" s="12">
        <v>1</v>
      </c>
      <c r="E40" s="101">
        <v>1.3</v>
      </c>
      <c r="F40" s="12">
        <f>E40*1000</f>
        <v>1300</v>
      </c>
      <c r="G40" s="12">
        <f>D40*F40</f>
        <v>1300</v>
      </c>
      <c r="H40" s="12">
        <f>G40*12</f>
        <v>15600</v>
      </c>
      <c r="I40" s="137"/>
    </row>
    <row r="41" spans="2:9" s="3" customFormat="1" ht="15">
      <c r="B41" s="100"/>
      <c r="C41" s="95" t="s">
        <v>6</v>
      </c>
      <c r="D41" s="12">
        <v>4</v>
      </c>
      <c r="E41" s="127">
        <v>1.1499999999999999</v>
      </c>
      <c r="F41" s="12">
        <f>E41*1000</f>
        <v>1150</v>
      </c>
      <c r="G41" s="12">
        <f>D41*F41</f>
        <v>4600</v>
      </c>
      <c r="H41" s="12">
        <f>G41*12</f>
        <v>55200</v>
      </c>
      <c r="I41" s="137"/>
    </row>
    <row r="42" spans="2:9" s="3" customFormat="1" ht="15">
      <c r="B42" s="100"/>
      <c r="C42" s="95" t="s">
        <v>15</v>
      </c>
      <c r="D42" s="12">
        <v>1</v>
      </c>
      <c r="E42" s="127">
        <v>1</v>
      </c>
      <c r="F42" s="12">
        <f>E42*1000</f>
        <v>1000</v>
      </c>
      <c r="G42" s="12">
        <f>D42*F42</f>
        <v>1000</v>
      </c>
      <c r="H42" s="12">
        <f>G42*12</f>
        <v>12000</v>
      </c>
      <c r="I42" s="137"/>
    </row>
    <row r="43" spans="2:9" s="85" customFormat="1" ht="45">
      <c r="B43" s="7"/>
      <c r="C43" s="8" t="s">
        <v>77</v>
      </c>
      <c r="D43" s="86">
        <f>D44+D45+D46+D47+D48</f>
        <v>10</v>
      </c>
      <c r="E43" s="87"/>
      <c r="F43" s="86"/>
      <c r="G43" s="86">
        <f>G44+G45+G46+G47+G48</f>
        <v>12800</v>
      </c>
      <c r="H43" s="86">
        <f>H44+H45+H46+H47+H48</f>
        <v>153600</v>
      </c>
      <c r="I43" s="137"/>
    </row>
    <row r="44" spans="2:9" s="3" customFormat="1" ht="15">
      <c r="B44" s="100"/>
      <c r="C44" s="95" t="s">
        <v>5</v>
      </c>
      <c r="D44" s="12">
        <v>1</v>
      </c>
      <c r="E44" s="101">
        <v>2.2000000000000002</v>
      </c>
      <c r="F44" s="12">
        <f>E44*1000</f>
        <v>2200</v>
      </c>
      <c r="G44" s="12">
        <f>D44*F44</f>
        <v>2200</v>
      </c>
      <c r="H44" s="12">
        <f>G44*12</f>
        <v>26400</v>
      </c>
      <c r="I44" s="137"/>
    </row>
    <row r="45" spans="2:9" s="3" customFormat="1" ht="15">
      <c r="B45" s="100"/>
      <c r="C45" s="95" t="s">
        <v>8</v>
      </c>
      <c r="D45" s="12">
        <v>1</v>
      </c>
      <c r="E45" s="101">
        <v>1.3</v>
      </c>
      <c r="F45" s="12">
        <f>E45*1000</f>
        <v>1300</v>
      </c>
      <c r="G45" s="12">
        <f>D45*F45</f>
        <v>1300</v>
      </c>
      <c r="H45" s="12">
        <f>G45*12</f>
        <v>15600</v>
      </c>
      <c r="I45" s="137"/>
    </row>
    <row r="46" spans="2:9" s="3" customFormat="1" ht="15">
      <c r="B46" s="100"/>
      <c r="C46" s="95" t="s">
        <v>8</v>
      </c>
      <c r="D46" s="12">
        <f>5</f>
        <v>5</v>
      </c>
      <c r="E46" s="101">
        <v>1.2</v>
      </c>
      <c r="F46" s="12">
        <f>E46*1000</f>
        <v>1200</v>
      </c>
      <c r="G46" s="12">
        <f>D46*F46</f>
        <v>6000</v>
      </c>
      <c r="H46" s="12">
        <f>G46*12</f>
        <v>72000</v>
      </c>
      <c r="I46" s="137"/>
    </row>
    <row r="47" spans="2:9" s="3" customFormat="1" ht="15">
      <c r="B47" s="100"/>
      <c r="C47" s="95" t="s">
        <v>6</v>
      </c>
      <c r="D47" s="12">
        <f>1+1</f>
        <v>2</v>
      </c>
      <c r="E47" s="127">
        <v>1.1499999999999999</v>
      </c>
      <c r="F47" s="12">
        <f>E47*1000</f>
        <v>1150</v>
      </c>
      <c r="G47" s="12">
        <f>D47*F47</f>
        <v>2300</v>
      </c>
      <c r="H47" s="12">
        <f>G47*12</f>
        <v>27600</v>
      </c>
      <c r="I47" s="137"/>
    </row>
    <row r="48" spans="2:9" s="3" customFormat="1" ht="15">
      <c r="B48" s="100"/>
      <c r="C48" s="95" t="s">
        <v>15</v>
      </c>
      <c r="D48" s="12">
        <f>2-1</f>
        <v>1</v>
      </c>
      <c r="E48" s="101">
        <v>1</v>
      </c>
      <c r="F48" s="12">
        <f>E48*1000</f>
        <v>1000</v>
      </c>
      <c r="G48" s="12">
        <f>D48*F48</f>
        <v>1000</v>
      </c>
      <c r="H48" s="12">
        <f>G48*12</f>
        <v>12000</v>
      </c>
      <c r="I48" s="137"/>
    </row>
    <row r="49" spans="2:9" ht="30">
      <c r="B49" s="10" t="s">
        <v>39</v>
      </c>
      <c r="C49" s="10" t="s">
        <v>78</v>
      </c>
      <c r="D49" s="14">
        <f>D50+D51+D55+D60</f>
        <v>14</v>
      </c>
      <c r="E49" s="19"/>
      <c r="F49" s="10"/>
      <c r="G49" s="14">
        <f>G50+G51+G55+G60</f>
        <v>22300</v>
      </c>
      <c r="H49" s="14">
        <f>H50+H51+H55+H60</f>
        <v>267600</v>
      </c>
      <c r="I49" s="137"/>
    </row>
    <row r="50" spans="2:9" s="3" customFormat="1" ht="15">
      <c r="B50" s="100"/>
      <c r="C50" s="95" t="s">
        <v>4</v>
      </c>
      <c r="D50" s="12">
        <v>1</v>
      </c>
      <c r="E50" s="101">
        <v>3.3</v>
      </c>
      <c r="F50" s="13">
        <f>E50*1000</f>
        <v>3300</v>
      </c>
      <c r="G50" s="13">
        <f>D50*F50</f>
        <v>3300</v>
      </c>
      <c r="H50" s="13">
        <f>G50*12</f>
        <v>39600</v>
      </c>
      <c r="I50" s="137"/>
    </row>
    <row r="51" spans="2:9" ht="15">
      <c r="B51" s="9"/>
      <c r="C51" s="8" t="s">
        <v>7</v>
      </c>
      <c r="D51" s="6">
        <f>SUM(D52:D54)</f>
        <v>4</v>
      </c>
      <c r="E51" s="20"/>
      <c r="F51" s="12"/>
      <c r="G51" s="15">
        <f>G52+G53+G54</f>
        <v>5900</v>
      </c>
      <c r="H51" s="15">
        <f>H52+H53+H54</f>
        <v>70800</v>
      </c>
      <c r="I51" s="137"/>
    </row>
    <row r="52" spans="2:9" s="3" customFormat="1" ht="15">
      <c r="B52" s="100"/>
      <c r="C52" s="95" t="s">
        <v>5</v>
      </c>
      <c r="D52" s="105">
        <v>1</v>
      </c>
      <c r="E52" s="101">
        <v>2.2000000000000002</v>
      </c>
      <c r="F52" s="12">
        <f>E52*1000</f>
        <v>2200</v>
      </c>
      <c r="G52" s="12">
        <f>D52*F52</f>
        <v>2200</v>
      </c>
      <c r="H52" s="12">
        <f>G52*12</f>
        <v>26400</v>
      </c>
      <c r="I52" s="137"/>
    </row>
    <row r="53" spans="2:9" s="3" customFormat="1" ht="15">
      <c r="B53" s="100"/>
      <c r="C53" s="95" t="s">
        <v>8</v>
      </c>
      <c r="D53" s="12">
        <v>1</v>
      </c>
      <c r="E53" s="101">
        <v>1.3</v>
      </c>
      <c r="F53" s="12">
        <f t="shared" ref="F53:F54" si="12">E53*1000</f>
        <v>1300</v>
      </c>
      <c r="G53" s="12">
        <f t="shared" ref="G53:G54" si="13">D53*F53</f>
        <v>1300</v>
      </c>
      <c r="H53" s="12">
        <f t="shared" ref="H53:H54" si="14">G53*12</f>
        <v>15600</v>
      </c>
      <c r="I53" s="137"/>
    </row>
    <row r="54" spans="2:9" s="3" customFormat="1" ht="15">
      <c r="B54" s="100"/>
      <c r="C54" s="95" t="s">
        <v>8</v>
      </c>
      <c r="D54" s="12">
        <v>2</v>
      </c>
      <c r="E54" s="101">
        <v>1.2</v>
      </c>
      <c r="F54" s="12">
        <f t="shared" si="12"/>
        <v>1200</v>
      </c>
      <c r="G54" s="12">
        <f t="shared" si="13"/>
        <v>2400</v>
      </c>
      <c r="H54" s="12">
        <f t="shared" si="14"/>
        <v>28800</v>
      </c>
      <c r="I54" s="137"/>
    </row>
    <row r="55" spans="2:9" ht="30">
      <c r="B55" s="9"/>
      <c r="C55" s="8" t="s">
        <v>67</v>
      </c>
      <c r="D55" s="6">
        <f>SUM(D56:D59)</f>
        <v>5</v>
      </c>
      <c r="E55" s="20"/>
      <c r="F55" s="11"/>
      <c r="G55" s="16">
        <f>G56+G57+G58+G59</f>
        <v>7300</v>
      </c>
      <c r="H55" s="16">
        <f>H56+H57+H58+H59</f>
        <v>87600</v>
      </c>
      <c r="I55" s="137"/>
    </row>
    <row r="56" spans="2:9" s="3" customFormat="1" ht="15">
      <c r="B56" s="100"/>
      <c r="C56" s="95" t="s">
        <v>5</v>
      </c>
      <c r="D56" s="12">
        <v>1</v>
      </c>
      <c r="E56" s="101">
        <v>2.2000000000000002</v>
      </c>
      <c r="F56" s="12">
        <f>E56*1000</f>
        <v>2200</v>
      </c>
      <c r="G56" s="12">
        <f>D56*F56</f>
        <v>2200</v>
      </c>
      <c r="H56" s="12">
        <f>G56*12</f>
        <v>26400</v>
      </c>
      <c r="I56" s="137"/>
    </row>
    <row r="57" spans="2:9" s="3" customFormat="1" ht="15">
      <c r="B57" s="100"/>
      <c r="C57" s="95" t="s">
        <v>9</v>
      </c>
      <c r="D57" s="12">
        <v>1</v>
      </c>
      <c r="E57" s="101">
        <v>1.5</v>
      </c>
      <c r="F57" s="12">
        <f t="shared" ref="F57:F59" si="15">E57*1000</f>
        <v>1500</v>
      </c>
      <c r="G57" s="12">
        <f t="shared" ref="G57:G59" si="16">D57*F57</f>
        <v>1500</v>
      </c>
      <c r="H57" s="12">
        <f t="shared" ref="H57:H59" si="17">G57*12</f>
        <v>18000</v>
      </c>
      <c r="I57" s="137"/>
    </row>
    <row r="58" spans="2:9" s="3" customFormat="1" ht="15">
      <c r="B58" s="100"/>
      <c r="C58" s="95" t="s">
        <v>8</v>
      </c>
      <c r="D58" s="12">
        <v>1</v>
      </c>
      <c r="E58" s="101">
        <v>1.3</v>
      </c>
      <c r="F58" s="12">
        <f t="shared" si="15"/>
        <v>1300</v>
      </c>
      <c r="G58" s="12">
        <f t="shared" si="16"/>
        <v>1300</v>
      </c>
      <c r="H58" s="12">
        <f t="shared" si="17"/>
        <v>15600</v>
      </c>
      <c r="I58" s="137"/>
    </row>
    <row r="59" spans="2:9" s="3" customFormat="1" ht="15">
      <c r="B59" s="100"/>
      <c r="C59" s="95" t="s">
        <v>6</v>
      </c>
      <c r="D59" s="12">
        <f>1+1</f>
        <v>2</v>
      </c>
      <c r="E59" s="127">
        <v>1.1499999999999999</v>
      </c>
      <c r="F59" s="12">
        <f t="shared" si="15"/>
        <v>1150</v>
      </c>
      <c r="G59" s="12">
        <f t="shared" si="16"/>
        <v>2300</v>
      </c>
      <c r="H59" s="12">
        <f t="shared" si="17"/>
        <v>27600</v>
      </c>
      <c r="I59" s="137"/>
    </row>
    <row r="60" spans="2:9" ht="30">
      <c r="B60" s="9"/>
      <c r="C60" s="8" t="s">
        <v>66</v>
      </c>
      <c r="D60" s="6">
        <f>SUM(D61:D63)</f>
        <v>4</v>
      </c>
      <c r="E60" s="20"/>
      <c r="F60" s="12"/>
      <c r="G60" s="15">
        <f>G61+G62+G63</f>
        <v>5800</v>
      </c>
      <c r="H60" s="15">
        <f>H61+H62+H63</f>
        <v>69600</v>
      </c>
      <c r="I60" s="137"/>
    </row>
    <row r="61" spans="2:9" s="3" customFormat="1" ht="15">
      <c r="B61" s="100"/>
      <c r="C61" s="95" t="s">
        <v>5</v>
      </c>
      <c r="D61" s="105">
        <v>1</v>
      </c>
      <c r="E61" s="101">
        <v>2.2000000000000002</v>
      </c>
      <c r="F61" s="12">
        <f>E61*1000</f>
        <v>2200</v>
      </c>
      <c r="G61" s="12">
        <f>D61*F61</f>
        <v>2200</v>
      </c>
      <c r="H61" s="12">
        <f>G61*12</f>
        <v>26400</v>
      </c>
      <c r="I61" s="137"/>
    </row>
    <row r="62" spans="2:9" s="3" customFormat="1" ht="15">
      <c r="B62" s="100"/>
      <c r="C62" s="95" t="s">
        <v>8</v>
      </c>
      <c r="D62" s="13">
        <v>1</v>
      </c>
      <c r="E62" s="104">
        <v>1.3</v>
      </c>
      <c r="F62" s="12">
        <f t="shared" ref="F62:F63" si="18">E62*1000</f>
        <v>1300</v>
      </c>
      <c r="G62" s="12">
        <f t="shared" ref="G62:G63" si="19">D62*F62</f>
        <v>1300</v>
      </c>
      <c r="H62" s="12">
        <f t="shared" ref="H62:H63" si="20">G62*12</f>
        <v>15600</v>
      </c>
      <c r="I62" s="137"/>
    </row>
    <row r="63" spans="2:9" s="3" customFormat="1" ht="15">
      <c r="B63" s="100"/>
      <c r="C63" s="95" t="s">
        <v>6</v>
      </c>
      <c r="D63" s="13">
        <f>1+1</f>
        <v>2</v>
      </c>
      <c r="E63" s="128">
        <v>1.1499999999999999</v>
      </c>
      <c r="F63" s="12">
        <f t="shared" si="18"/>
        <v>1150</v>
      </c>
      <c r="G63" s="12">
        <f t="shared" si="19"/>
        <v>2300</v>
      </c>
      <c r="H63" s="12">
        <f t="shared" si="20"/>
        <v>27600</v>
      </c>
      <c r="I63" s="138"/>
    </row>
    <row r="68" spans="7:7">
      <c r="G68" s="2"/>
    </row>
    <row r="70" spans="7:7">
      <c r="G70" s="90"/>
    </row>
  </sheetData>
  <autoFilter ref="B7:M63"/>
  <mergeCells count="2">
    <mergeCell ref="B4:I4"/>
    <mergeCell ref="I7:I63"/>
  </mergeCells>
  <phoneticPr fontId="0" type="noConversion"/>
  <pageMargins left="0.4" right="0.4" top="0.18" bottom="0.2" header="0.17" footer="0.14000000000000001"/>
  <pageSetup scale="65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223"/>
  <sheetViews>
    <sheetView view="pageBreakPreview" topLeftCell="A112" zoomScaleNormal="100" zoomScaleSheetLayoutView="100" workbookViewId="0">
      <selection activeCell="D207" sqref="D207"/>
    </sheetView>
  </sheetViews>
  <sheetFormatPr defaultColWidth="10.42578125" defaultRowHeight="15"/>
  <cols>
    <col min="1" max="1" width="5.42578125" style="49" customWidth="1"/>
    <col min="2" max="2" width="52.140625" style="26" customWidth="1"/>
    <col min="3" max="3" width="12.7109375" style="49" customWidth="1"/>
    <col min="4" max="4" width="18.42578125" style="49" customWidth="1"/>
    <col min="5" max="5" width="18.140625" style="49" customWidth="1"/>
    <col min="6" max="6" width="24.140625" style="49" customWidth="1"/>
    <col min="7" max="7" width="18.85546875" style="26" customWidth="1"/>
    <col min="8" max="8" width="17.28515625" style="26" customWidth="1"/>
    <col min="9" max="254" width="10.42578125" style="26"/>
    <col min="255" max="255" width="5.42578125" style="26" customWidth="1"/>
    <col min="256" max="256" width="43" style="26" customWidth="1"/>
    <col min="257" max="257" width="7.85546875" style="26" customWidth="1"/>
    <col min="258" max="258" width="14" style="26" customWidth="1"/>
    <col min="259" max="259" width="14.5703125" style="26" customWidth="1"/>
    <col min="260" max="510" width="10.42578125" style="26"/>
    <col min="511" max="511" width="5.42578125" style="26" customWidth="1"/>
    <col min="512" max="512" width="43" style="26" customWidth="1"/>
    <col min="513" max="513" width="7.85546875" style="26" customWidth="1"/>
    <col min="514" max="514" width="14" style="26" customWidth="1"/>
    <col min="515" max="515" width="14.5703125" style="26" customWidth="1"/>
    <col min="516" max="766" width="10.42578125" style="26"/>
    <col min="767" max="767" width="5.42578125" style="26" customWidth="1"/>
    <col min="768" max="768" width="43" style="26" customWidth="1"/>
    <col min="769" max="769" width="7.85546875" style="26" customWidth="1"/>
    <col min="770" max="770" width="14" style="26" customWidth="1"/>
    <col min="771" max="771" width="14.5703125" style="26" customWidth="1"/>
    <col min="772" max="1022" width="10.42578125" style="26"/>
    <col min="1023" max="1023" width="5.42578125" style="26" customWidth="1"/>
    <col min="1024" max="1024" width="43" style="26" customWidth="1"/>
    <col min="1025" max="1025" width="7.85546875" style="26" customWidth="1"/>
    <col min="1026" max="1026" width="14" style="26" customWidth="1"/>
    <col min="1027" max="1027" width="14.5703125" style="26" customWidth="1"/>
    <col min="1028" max="1278" width="10.42578125" style="26"/>
    <col min="1279" max="1279" width="5.42578125" style="26" customWidth="1"/>
    <col min="1280" max="1280" width="43" style="26" customWidth="1"/>
    <col min="1281" max="1281" width="7.85546875" style="26" customWidth="1"/>
    <col min="1282" max="1282" width="14" style="26" customWidth="1"/>
    <col min="1283" max="1283" width="14.5703125" style="26" customWidth="1"/>
    <col min="1284" max="1534" width="10.42578125" style="26"/>
    <col min="1535" max="1535" width="5.42578125" style="26" customWidth="1"/>
    <col min="1536" max="1536" width="43" style="26" customWidth="1"/>
    <col min="1537" max="1537" width="7.85546875" style="26" customWidth="1"/>
    <col min="1538" max="1538" width="14" style="26" customWidth="1"/>
    <col min="1539" max="1539" width="14.5703125" style="26" customWidth="1"/>
    <col min="1540" max="1790" width="10.42578125" style="26"/>
    <col min="1791" max="1791" width="5.42578125" style="26" customWidth="1"/>
    <col min="1792" max="1792" width="43" style="26" customWidth="1"/>
    <col min="1793" max="1793" width="7.85546875" style="26" customWidth="1"/>
    <col min="1794" max="1794" width="14" style="26" customWidth="1"/>
    <col min="1795" max="1795" width="14.5703125" style="26" customWidth="1"/>
    <col min="1796" max="2046" width="10.42578125" style="26"/>
    <col min="2047" max="2047" width="5.42578125" style="26" customWidth="1"/>
    <col min="2048" max="2048" width="43" style="26" customWidth="1"/>
    <col min="2049" max="2049" width="7.85546875" style="26" customWidth="1"/>
    <col min="2050" max="2050" width="14" style="26" customWidth="1"/>
    <col min="2051" max="2051" width="14.5703125" style="26" customWidth="1"/>
    <col min="2052" max="2302" width="10.42578125" style="26"/>
    <col min="2303" max="2303" width="5.42578125" style="26" customWidth="1"/>
    <col min="2304" max="2304" width="43" style="26" customWidth="1"/>
    <col min="2305" max="2305" width="7.85546875" style="26" customWidth="1"/>
    <col min="2306" max="2306" width="14" style="26" customWidth="1"/>
    <col min="2307" max="2307" width="14.5703125" style="26" customWidth="1"/>
    <col min="2308" max="2558" width="10.42578125" style="26"/>
    <col min="2559" max="2559" width="5.42578125" style="26" customWidth="1"/>
    <col min="2560" max="2560" width="43" style="26" customWidth="1"/>
    <col min="2561" max="2561" width="7.85546875" style="26" customWidth="1"/>
    <col min="2562" max="2562" width="14" style="26" customWidth="1"/>
    <col min="2563" max="2563" width="14.5703125" style="26" customWidth="1"/>
    <col min="2564" max="2814" width="10.42578125" style="26"/>
    <col min="2815" max="2815" width="5.42578125" style="26" customWidth="1"/>
    <col min="2816" max="2816" width="43" style="26" customWidth="1"/>
    <col min="2817" max="2817" width="7.85546875" style="26" customWidth="1"/>
    <col min="2818" max="2818" width="14" style="26" customWidth="1"/>
    <col min="2819" max="2819" width="14.5703125" style="26" customWidth="1"/>
    <col min="2820" max="3070" width="10.42578125" style="26"/>
    <col min="3071" max="3071" width="5.42578125" style="26" customWidth="1"/>
    <col min="3072" max="3072" width="43" style="26" customWidth="1"/>
    <col min="3073" max="3073" width="7.85546875" style="26" customWidth="1"/>
    <col min="3074" max="3074" width="14" style="26" customWidth="1"/>
    <col min="3075" max="3075" width="14.5703125" style="26" customWidth="1"/>
    <col min="3076" max="3326" width="10.42578125" style="26"/>
    <col min="3327" max="3327" width="5.42578125" style="26" customWidth="1"/>
    <col min="3328" max="3328" width="43" style="26" customWidth="1"/>
    <col min="3329" max="3329" width="7.85546875" style="26" customWidth="1"/>
    <col min="3330" max="3330" width="14" style="26" customWidth="1"/>
    <col min="3331" max="3331" width="14.5703125" style="26" customWidth="1"/>
    <col min="3332" max="3582" width="10.42578125" style="26"/>
    <col min="3583" max="3583" width="5.42578125" style="26" customWidth="1"/>
    <col min="3584" max="3584" width="43" style="26" customWidth="1"/>
    <col min="3585" max="3585" width="7.85546875" style="26" customWidth="1"/>
    <col min="3586" max="3586" width="14" style="26" customWidth="1"/>
    <col min="3587" max="3587" width="14.5703125" style="26" customWidth="1"/>
    <col min="3588" max="3838" width="10.42578125" style="26"/>
    <col min="3839" max="3839" width="5.42578125" style="26" customWidth="1"/>
    <col min="3840" max="3840" width="43" style="26" customWidth="1"/>
    <col min="3841" max="3841" width="7.85546875" style="26" customWidth="1"/>
    <col min="3842" max="3842" width="14" style="26" customWidth="1"/>
    <col min="3843" max="3843" width="14.5703125" style="26" customWidth="1"/>
    <col min="3844" max="4094" width="10.42578125" style="26"/>
    <col min="4095" max="4095" width="5.42578125" style="26" customWidth="1"/>
    <col min="4096" max="4096" width="43" style="26" customWidth="1"/>
    <col min="4097" max="4097" width="7.85546875" style="26" customWidth="1"/>
    <col min="4098" max="4098" width="14" style="26" customWidth="1"/>
    <col min="4099" max="4099" width="14.5703125" style="26" customWidth="1"/>
    <col min="4100" max="4350" width="10.42578125" style="26"/>
    <col min="4351" max="4351" width="5.42578125" style="26" customWidth="1"/>
    <col min="4352" max="4352" width="43" style="26" customWidth="1"/>
    <col min="4353" max="4353" width="7.85546875" style="26" customWidth="1"/>
    <col min="4354" max="4354" width="14" style="26" customWidth="1"/>
    <col min="4355" max="4355" width="14.5703125" style="26" customWidth="1"/>
    <col min="4356" max="4606" width="10.42578125" style="26"/>
    <col min="4607" max="4607" width="5.42578125" style="26" customWidth="1"/>
    <col min="4608" max="4608" width="43" style="26" customWidth="1"/>
    <col min="4609" max="4609" width="7.85546875" style="26" customWidth="1"/>
    <col min="4610" max="4610" width="14" style="26" customWidth="1"/>
    <col min="4611" max="4611" width="14.5703125" style="26" customWidth="1"/>
    <col min="4612" max="4862" width="10.42578125" style="26"/>
    <col min="4863" max="4863" width="5.42578125" style="26" customWidth="1"/>
    <col min="4864" max="4864" width="43" style="26" customWidth="1"/>
    <col min="4865" max="4865" width="7.85546875" style="26" customWidth="1"/>
    <col min="4866" max="4866" width="14" style="26" customWidth="1"/>
    <col min="4867" max="4867" width="14.5703125" style="26" customWidth="1"/>
    <col min="4868" max="5118" width="10.42578125" style="26"/>
    <col min="5119" max="5119" width="5.42578125" style="26" customWidth="1"/>
    <col min="5120" max="5120" width="43" style="26" customWidth="1"/>
    <col min="5121" max="5121" width="7.85546875" style="26" customWidth="1"/>
    <col min="5122" max="5122" width="14" style="26" customWidth="1"/>
    <col min="5123" max="5123" width="14.5703125" style="26" customWidth="1"/>
    <col min="5124" max="5374" width="10.42578125" style="26"/>
    <col min="5375" max="5375" width="5.42578125" style="26" customWidth="1"/>
    <col min="5376" max="5376" width="43" style="26" customWidth="1"/>
    <col min="5377" max="5377" width="7.85546875" style="26" customWidth="1"/>
    <col min="5378" max="5378" width="14" style="26" customWidth="1"/>
    <col min="5379" max="5379" width="14.5703125" style="26" customWidth="1"/>
    <col min="5380" max="5630" width="10.42578125" style="26"/>
    <col min="5631" max="5631" width="5.42578125" style="26" customWidth="1"/>
    <col min="5632" max="5632" width="43" style="26" customWidth="1"/>
    <col min="5633" max="5633" width="7.85546875" style="26" customWidth="1"/>
    <col min="5634" max="5634" width="14" style="26" customWidth="1"/>
    <col min="5635" max="5635" width="14.5703125" style="26" customWidth="1"/>
    <col min="5636" max="5886" width="10.42578125" style="26"/>
    <col min="5887" max="5887" width="5.42578125" style="26" customWidth="1"/>
    <col min="5888" max="5888" width="43" style="26" customWidth="1"/>
    <col min="5889" max="5889" width="7.85546875" style="26" customWidth="1"/>
    <col min="5890" max="5890" width="14" style="26" customWidth="1"/>
    <col min="5891" max="5891" width="14.5703125" style="26" customWidth="1"/>
    <col min="5892" max="6142" width="10.42578125" style="26"/>
    <col min="6143" max="6143" width="5.42578125" style="26" customWidth="1"/>
    <col min="6144" max="6144" width="43" style="26" customWidth="1"/>
    <col min="6145" max="6145" width="7.85546875" style="26" customWidth="1"/>
    <col min="6146" max="6146" width="14" style="26" customWidth="1"/>
    <col min="6147" max="6147" width="14.5703125" style="26" customWidth="1"/>
    <col min="6148" max="6398" width="10.42578125" style="26"/>
    <col min="6399" max="6399" width="5.42578125" style="26" customWidth="1"/>
    <col min="6400" max="6400" width="43" style="26" customWidth="1"/>
    <col min="6401" max="6401" width="7.85546875" style="26" customWidth="1"/>
    <col min="6402" max="6402" width="14" style="26" customWidth="1"/>
    <col min="6403" max="6403" width="14.5703125" style="26" customWidth="1"/>
    <col min="6404" max="6654" width="10.42578125" style="26"/>
    <col min="6655" max="6655" width="5.42578125" style="26" customWidth="1"/>
    <col min="6656" max="6656" width="43" style="26" customWidth="1"/>
    <col min="6657" max="6657" width="7.85546875" style="26" customWidth="1"/>
    <col min="6658" max="6658" width="14" style="26" customWidth="1"/>
    <col min="6659" max="6659" width="14.5703125" style="26" customWidth="1"/>
    <col min="6660" max="6910" width="10.42578125" style="26"/>
    <col min="6911" max="6911" width="5.42578125" style="26" customWidth="1"/>
    <col min="6912" max="6912" width="43" style="26" customWidth="1"/>
    <col min="6913" max="6913" width="7.85546875" style="26" customWidth="1"/>
    <col min="6914" max="6914" width="14" style="26" customWidth="1"/>
    <col min="6915" max="6915" width="14.5703125" style="26" customWidth="1"/>
    <col min="6916" max="7166" width="10.42578125" style="26"/>
    <col min="7167" max="7167" width="5.42578125" style="26" customWidth="1"/>
    <col min="7168" max="7168" width="43" style="26" customWidth="1"/>
    <col min="7169" max="7169" width="7.85546875" style="26" customWidth="1"/>
    <col min="7170" max="7170" width="14" style="26" customWidth="1"/>
    <col min="7171" max="7171" width="14.5703125" style="26" customWidth="1"/>
    <col min="7172" max="7422" width="10.42578125" style="26"/>
    <col min="7423" max="7423" width="5.42578125" style="26" customWidth="1"/>
    <col min="7424" max="7424" width="43" style="26" customWidth="1"/>
    <col min="7425" max="7425" width="7.85546875" style="26" customWidth="1"/>
    <col min="7426" max="7426" width="14" style="26" customWidth="1"/>
    <col min="7427" max="7427" width="14.5703125" style="26" customWidth="1"/>
    <col min="7428" max="7678" width="10.42578125" style="26"/>
    <col min="7679" max="7679" width="5.42578125" style="26" customWidth="1"/>
    <col min="7680" max="7680" width="43" style="26" customWidth="1"/>
    <col min="7681" max="7681" width="7.85546875" style="26" customWidth="1"/>
    <col min="7682" max="7682" width="14" style="26" customWidth="1"/>
    <col min="7683" max="7683" width="14.5703125" style="26" customWidth="1"/>
    <col min="7684" max="7934" width="10.42578125" style="26"/>
    <col min="7935" max="7935" width="5.42578125" style="26" customWidth="1"/>
    <col min="7936" max="7936" width="43" style="26" customWidth="1"/>
    <col min="7937" max="7937" width="7.85546875" style="26" customWidth="1"/>
    <col min="7938" max="7938" width="14" style="26" customWidth="1"/>
    <col min="7939" max="7939" width="14.5703125" style="26" customWidth="1"/>
    <col min="7940" max="8190" width="10.42578125" style="26"/>
    <col min="8191" max="8191" width="5.42578125" style="26" customWidth="1"/>
    <col min="8192" max="8192" width="43" style="26" customWidth="1"/>
    <col min="8193" max="8193" width="7.85546875" style="26" customWidth="1"/>
    <col min="8194" max="8194" width="14" style="26" customWidth="1"/>
    <col min="8195" max="8195" width="14.5703125" style="26" customWidth="1"/>
    <col min="8196" max="8446" width="10.42578125" style="26"/>
    <col min="8447" max="8447" width="5.42578125" style="26" customWidth="1"/>
    <col min="8448" max="8448" width="43" style="26" customWidth="1"/>
    <col min="8449" max="8449" width="7.85546875" style="26" customWidth="1"/>
    <col min="8450" max="8450" width="14" style="26" customWidth="1"/>
    <col min="8451" max="8451" width="14.5703125" style="26" customWidth="1"/>
    <col min="8452" max="8702" width="10.42578125" style="26"/>
    <col min="8703" max="8703" width="5.42578125" style="26" customWidth="1"/>
    <col min="8704" max="8704" width="43" style="26" customWidth="1"/>
    <col min="8705" max="8705" width="7.85546875" style="26" customWidth="1"/>
    <col min="8706" max="8706" width="14" style="26" customWidth="1"/>
    <col min="8707" max="8707" width="14.5703125" style="26" customWidth="1"/>
    <col min="8708" max="8958" width="10.42578125" style="26"/>
    <col min="8959" max="8959" width="5.42578125" style="26" customWidth="1"/>
    <col min="8960" max="8960" width="43" style="26" customWidth="1"/>
    <col min="8961" max="8961" width="7.85546875" style="26" customWidth="1"/>
    <col min="8962" max="8962" width="14" style="26" customWidth="1"/>
    <col min="8963" max="8963" width="14.5703125" style="26" customWidth="1"/>
    <col min="8964" max="9214" width="10.42578125" style="26"/>
    <col min="9215" max="9215" width="5.42578125" style="26" customWidth="1"/>
    <col min="9216" max="9216" width="43" style="26" customWidth="1"/>
    <col min="9217" max="9217" width="7.85546875" style="26" customWidth="1"/>
    <col min="9218" max="9218" width="14" style="26" customWidth="1"/>
    <col min="9219" max="9219" width="14.5703125" style="26" customWidth="1"/>
    <col min="9220" max="9470" width="10.42578125" style="26"/>
    <col min="9471" max="9471" width="5.42578125" style="26" customWidth="1"/>
    <col min="9472" max="9472" width="43" style="26" customWidth="1"/>
    <col min="9473" max="9473" width="7.85546875" style="26" customWidth="1"/>
    <col min="9474" max="9474" width="14" style="26" customWidth="1"/>
    <col min="9475" max="9475" width="14.5703125" style="26" customWidth="1"/>
    <col min="9476" max="9726" width="10.42578125" style="26"/>
    <col min="9727" max="9727" width="5.42578125" style="26" customWidth="1"/>
    <col min="9728" max="9728" width="43" style="26" customWidth="1"/>
    <col min="9729" max="9729" width="7.85546875" style="26" customWidth="1"/>
    <col min="9730" max="9730" width="14" style="26" customWidth="1"/>
    <col min="9731" max="9731" width="14.5703125" style="26" customWidth="1"/>
    <col min="9732" max="9982" width="10.42578125" style="26"/>
    <col min="9983" max="9983" width="5.42578125" style="26" customWidth="1"/>
    <col min="9984" max="9984" width="43" style="26" customWidth="1"/>
    <col min="9985" max="9985" width="7.85546875" style="26" customWidth="1"/>
    <col min="9986" max="9986" width="14" style="26" customWidth="1"/>
    <col min="9987" max="9987" width="14.5703125" style="26" customWidth="1"/>
    <col min="9988" max="10238" width="10.42578125" style="26"/>
    <col min="10239" max="10239" width="5.42578125" style="26" customWidth="1"/>
    <col min="10240" max="10240" width="43" style="26" customWidth="1"/>
    <col min="10241" max="10241" width="7.85546875" style="26" customWidth="1"/>
    <col min="10242" max="10242" width="14" style="26" customWidth="1"/>
    <col min="10243" max="10243" width="14.5703125" style="26" customWidth="1"/>
    <col min="10244" max="10494" width="10.42578125" style="26"/>
    <col min="10495" max="10495" width="5.42578125" style="26" customWidth="1"/>
    <col min="10496" max="10496" width="43" style="26" customWidth="1"/>
    <col min="10497" max="10497" width="7.85546875" style="26" customWidth="1"/>
    <col min="10498" max="10498" width="14" style="26" customWidth="1"/>
    <col min="10499" max="10499" width="14.5703125" style="26" customWidth="1"/>
    <col min="10500" max="10750" width="10.42578125" style="26"/>
    <col min="10751" max="10751" width="5.42578125" style="26" customWidth="1"/>
    <col min="10752" max="10752" width="43" style="26" customWidth="1"/>
    <col min="10753" max="10753" width="7.85546875" style="26" customWidth="1"/>
    <col min="10754" max="10754" width="14" style="26" customWidth="1"/>
    <col min="10755" max="10755" width="14.5703125" style="26" customWidth="1"/>
    <col min="10756" max="11006" width="10.42578125" style="26"/>
    <col min="11007" max="11007" width="5.42578125" style="26" customWidth="1"/>
    <col min="11008" max="11008" width="43" style="26" customWidth="1"/>
    <col min="11009" max="11009" width="7.85546875" style="26" customWidth="1"/>
    <col min="11010" max="11010" width="14" style="26" customWidth="1"/>
    <col min="11011" max="11011" width="14.5703125" style="26" customWidth="1"/>
    <col min="11012" max="11262" width="10.42578125" style="26"/>
    <col min="11263" max="11263" width="5.42578125" style="26" customWidth="1"/>
    <col min="11264" max="11264" width="43" style="26" customWidth="1"/>
    <col min="11265" max="11265" width="7.85546875" style="26" customWidth="1"/>
    <col min="11266" max="11266" width="14" style="26" customWidth="1"/>
    <col min="11267" max="11267" width="14.5703125" style="26" customWidth="1"/>
    <col min="11268" max="11518" width="10.42578125" style="26"/>
    <col min="11519" max="11519" width="5.42578125" style="26" customWidth="1"/>
    <col min="11520" max="11520" width="43" style="26" customWidth="1"/>
    <col min="11521" max="11521" width="7.85546875" style="26" customWidth="1"/>
    <col min="11522" max="11522" width="14" style="26" customWidth="1"/>
    <col min="11523" max="11523" width="14.5703125" style="26" customWidth="1"/>
    <col min="11524" max="11774" width="10.42578125" style="26"/>
    <col min="11775" max="11775" width="5.42578125" style="26" customWidth="1"/>
    <col min="11776" max="11776" width="43" style="26" customWidth="1"/>
    <col min="11777" max="11777" width="7.85546875" style="26" customWidth="1"/>
    <col min="11778" max="11778" width="14" style="26" customWidth="1"/>
    <col min="11779" max="11779" width="14.5703125" style="26" customWidth="1"/>
    <col min="11780" max="12030" width="10.42578125" style="26"/>
    <col min="12031" max="12031" width="5.42578125" style="26" customWidth="1"/>
    <col min="12032" max="12032" width="43" style="26" customWidth="1"/>
    <col min="12033" max="12033" width="7.85546875" style="26" customWidth="1"/>
    <col min="12034" max="12034" width="14" style="26" customWidth="1"/>
    <col min="12035" max="12035" width="14.5703125" style="26" customWidth="1"/>
    <col min="12036" max="12286" width="10.42578125" style="26"/>
    <col min="12287" max="12287" width="5.42578125" style="26" customWidth="1"/>
    <col min="12288" max="12288" width="43" style="26" customWidth="1"/>
    <col min="12289" max="12289" width="7.85546875" style="26" customWidth="1"/>
    <col min="12290" max="12290" width="14" style="26" customWidth="1"/>
    <col min="12291" max="12291" width="14.5703125" style="26" customWidth="1"/>
    <col min="12292" max="12542" width="10.42578125" style="26"/>
    <col min="12543" max="12543" width="5.42578125" style="26" customWidth="1"/>
    <col min="12544" max="12544" width="43" style="26" customWidth="1"/>
    <col min="12545" max="12545" width="7.85546875" style="26" customWidth="1"/>
    <col min="12546" max="12546" width="14" style="26" customWidth="1"/>
    <col min="12547" max="12547" width="14.5703125" style="26" customWidth="1"/>
    <col min="12548" max="12798" width="10.42578125" style="26"/>
    <col min="12799" max="12799" width="5.42578125" style="26" customWidth="1"/>
    <col min="12800" max="12800" width="43" style="26" customWidth="1"/>
    <col min="12801" max="12801" width="7.85546875" style="26" customWidth="1"/>
    <col min="12802" max="12802" width="14" style="26" customWidth="1"/>
    <col min="12803" max="12803" width="14.5703125" style="26" customWidth="1"/>
    <col min="12804" max="13054" width="10.42578125" style="26"/>
    <col min="13055" max="13055" width="5.42578125" style="26" customWidth="1"/>
    <col min="13056" max="13056" width="43" style="26" customWidth="1"/>
    <col min="13057" max="13057" width="7.85546875" style="26" customWidth="1"/>
    <col min="13058" max="13058" width="14" style="26" customWidth="1"/>
    <col min="13059" max="13059" width="14.5703125" style="26" customWidth="1"/>
    <col min="13060" max="13310" width="10.42578125" style="26"/>
    <col min="13311" max="13311" width="5.42578125" style="26" customWidth="1"/>
    <col min="13312" max="13312" width="43" style="26" customWidth="1"/>
    <col min="13313" max="13313" width="7.85546875" style="26" customWidth="1"/>
    <col min="13314" max="13314" width="14" style="26" customWidth="1"/>
    <col min="13315" max="13315" width="14.5703125" style="26" customWidth="1"/>
    <col min="13316" max="13566" width="10.42578125" style="26"/>
    <col min="13567" max="13567" width="5.42578125" style="26" customWidth="1"/>
    <col min="13568" max="13568" width="43" style="26" customWidth="1"/>
    <col min="13569" max="13569" width="7.85546875" style="26" customWidth="1"/>
    <col min="13570" max="13570" width="14" style="26" customWidth="1"/>
    <col min="13571" max="13571" width="14.5703125" style="26" customWidth="1"/>
    <col min="13572" max="13822" width="10.42578125" style="26"/>
    <col min="13823" max="13823" width="5.42578125" style="26" customWidth="1"/>
    <col min="13824" max="13824" width="43" style="26" customWidth="1"/>
    <col min="13825" max="13825" width="7.85546875" style="26" customWidth="1"/>
    <col min="13826" max="13826" width="14" style="26" customWidth="1"/>
    <col min="13827" max="13827" width="14.5703125" style="26" customWidth="1"/>
    <col min="13828" max="14078" width="10.42578125" style="26"/>
    <col min="14079" max="14079" width="5.42578125" style="26" customWidth="1"/>
    <col min="14080" max="14080" width="43" style="26" customWidth="1"/>
    <col min="14081" max="14081" width="7.85546875" style="26" customWidth="1"/>
    <col min="14082" max="14082" width="14" style="26" customWidth="1"/>
    <col min="14083" max="14083" width="14.5703125" style="26" customWidth="1"/>
    <col min="14084" max="14334" width="10.42578125" style="26"/>
    <col min="14335" max="14335" width="5.42578125" style="26" customWidth="1"/>
    <col min="14336" max="14336" width="43" style="26" customWidth="1"/>
    <col min="14337" max="14337" width="7.85546875" style="26" customWidth="1"/>
    <col min="14338" max="14338" width="14" style="26" customWidth="1"/>
    <col min="14339" max="14339" width="14.5703125" style="26" customWidth="1"/>
    <col min="14340" max="14590" width="10.42578125" style="26"/>
    <col min="14591" max="14591" width="5.42578125" style="26" customWidth="1"/>
    <col min="14592" max="14592" width="43" style="26" customWidth="1"/>
    <col min="14593" max="14593" width="7.85546875" style="26" customWidth="1"/>
    <col min="14594" max="14594" width="14" style="26" customWidth="1"/>
    <col min="14595" max="14595" width="14.5703125" style="26" customWidth="1"/>
    <col min="14596" max="14846" width="10.42578125" style="26"/>
    <col min="14847" max="14847" width="5.42578125" style="26" customWidth="1"/>
    <col min="14848" max="14848" width="43" style="26" customWidth="1"/>
    <col min="14849" max="14849" width="7.85546875" style="26" customWidth="1"/>
    <col min="14850" max="14850" width="14" style="26" customWidth="1"/>
    <col min="14851" max="14851" width="14.5703125" style="26" customWidth="1"/>
    <col min="14852" max="15102" width="10.42578125" style="26"/>
    <col min="15103" max="15103" width="5.42578125" style="26" customWidth="1"/>
    <col min="15104" max="15104" width="43" style="26" customWidth="1"/>
    <col min="15105" max="15105" width="7.85546875" style="26" customWidth="1"/>
    <col min="15106" max="15106" width="14" style="26" customWidth="1"/>
    <col min="15107" max="15107" width="14.5703125" style="26" customWidth="1"/>
    <col min="15108" max="15358" width="10.42578125" style="26"/>
    <col min="15359" max="15359" width="5.42578125" style="26" customWidth="1"/>
    <col min="15360" max="15360" width="43" style="26" customWidth="1"/>
    <col min="15361" max="15361" width="7.85546875" style="26" customWidth="1"/>
    <col min="15362" max="15362" width="14" style="26" customWidth="1"/>
    <col min="15363" max="15363" width="14.5703125" style="26" customWidth="1"/>
    <col min="15364" max="15614" width="10.42578125" style="26"/>
    <col min="15615" max="15615" width="5.42578125" style="26" customWidth="1"/>
    <col min="15616" max="15616" width="43" style="26" customWidth="1"/>
    <col min="15617" max="15617" width="7.85546875" style="26" customWidth="1"/>
    <col min="15618" max="15618" width="14" style="26" customWidth="1"/>
    <col min="15619" max="15619" width="14.5703125" style="26" customWidth="1"/>
    <col min="15620" max="15870" width="10.42578125" style="26"/>
    <col min="15871" max="15871" width="5.42578125" style="26" customWidth="1"/>
    <col min="15872" max="15872" width="43" style="26" customWidth="1"/>
    <col min="15873" max="15873" width="7.85546875" style="26" customWidth="1"/>
    <col min="15874" max="15874" width="14" style="26" customWidth="1"/>
    <col min="15875" max="15875" width="14.5703125" style="26" customWidth="1"/>
    <col min="15876" max="16126" width="10.42578125" style="26"/>
    <col min="16127" max="16127" width="5.42578125" style="26" customWidth="1"/>
    <col min="16128" max="16128" width="43" style="26" customWidth="1"/>
    <col min="16129" max="16129" width="7.85546875" style="26" customWidth="1"/>
    <col min="16130" max="16130" width="14" style="26" customWidth="1"/>
    <col min="16131" max="16131" width="14.5703125" style="26" customWidth="1"/>
    <col min="16132" max="16384" width="10.42578125" style="26"/>
  </cols>
  <sheetData>
    <row r="2" spans="1:11" ht="18">
      <c r="H2" s="84" t="s">
        <v>72</v>
      </c>
    </row>
    <row r="3" spans="1:11" s="22" customFormat="1" ht="57.75" customHeight="1">
      <c r="A3" s="135" t="s">
        <v>151</v>
      </c>
      <c r="B3" s="135"/>
      <c r="C3" s="135"/>
      <c r="D3" s="135"/>
      <c r="E3" s="135"/>
      <c r="F3" s="135"/>
      <c r="G3" s="135"/>
      <c r="H3" s="135"/>
    </row>
    <row r="4" spans="1:11" s="23" customFormat="1" ht="96" customHeight="1">
      <c r="A4" s="119" t="s">
        <v>25</v>
      </c>
      <c r="B4" s="21" t="s">
        <v>55</v>
      </c>
      <c r="C4" s="21" t="s">
        <v>26</v>
      </c>
      <c r="D4" s="21" t="s">
        <v>18</v>
      </c>
      <c r="E4" s="21" t="s">
        <v>53</v>
      </c>
      <c r="F4" s="21" t="s">
        <v>54</v>
      </c>
      <c r="G4" s="21" t="s">
        <v>24</v>
      </c>
      <c r="H4" s="21" t="s">
        <v>20</v>
      </c>
    </row>
    <row r="5" spans="1:11" s="23" customFormat="1" ht="39.75" customHeight="1">
      <c r="A5" s="52"/>
      <c r="B5" s="53" t="s">
        <v>19</v>
      </c>
      <c r="C5" s="53">
        <f>C6+C33+C63+C76+C87+C110+C131+C148+C164+C183+C203+C220</f>
        <v>310</v>
      </c>
      <c r="D5" s="53"/>
      <c r="E5" s="53"/>
      <c r="F5" s="53">
        <f>F6+F33+F63+F76+F87+F110+F131+F148+F164+F183+F203+F220</f>
        <v>355700</v>
      </c>
      <c r="G5" s="54">
        <f>G6+G33+G63+G76+G87+G110+G131+G148+G164+G183+G203+G220</f>
        <v>4268400</v>
      </c>
      <c r="H5" s="54">
        <f>G5</f>
        <v>4268400</v>
      </c>
      <c r="K5" s="93"/>
    </row>
    <row r="6" spans="1:11" s="25" customFormat="1" ht="55.5" customHeight="1">
      <c r="A6" s="24" t="s">
        <v>0</v>
      </c>
      <c r="B6" s="24" t="s">
        <v>27</v>
      </c>
      <c r="C6" s="24">
        <f>C7+C12+C17+C23+C27</f>
        <v>83</v>
      </c>
      <c r="D6" s="24"/>
      <c r="E6" s="24"/>
      <c r="F6" s="24">
        <f>F7+F12+F17+F23+F27</f>
        <v>97100</v>
      </c>
      <c r="G6" s="64">
        <f>G7+G12+G17+G23+G27</f>
        <v>1165200</v>
      </c>
      <c r="H6" s="139"/>
    </row>
    <row r="7" spans="1:11" ht="18" customHeight="1">
      <c r="A7" s="121"/>
      <c r="B7" s="55" t="s">
        <v>89</v>
      </c>
      <c r="C7" s="56">
        <f>C8+C9+C10+C11</f>
        <v>15</v>
      </c>
      <c r="D7" s="56"/>
      <c r="E7" s="57"/>
      <c r="F7" s="56">
        <f>F8+F9+F10+F11</f>
        <v>17700</v>
      </c>
      <c r="G7" s="83">
        <f>G8+G9+G10+G11</f>
        <v>212400</v>
      </c>
      <c r="H7" s="139"/>
    </row>
    <row r="8" spans="1:11" ht="18" customHeight="1">
      <c r="A8" s="122"/>
      <c r="B8" s="108" t="s">
        <v>28</v>
      </c>
      <c r="C8" s="109">
        <v>1</v>
      </c>
      <c r="D8" s="110">
        <v>1.4</v>
      </c>
      <c r="E8" s="32">
        <f>D8*1000</f>
        <v>1400</v>
      </c>
      <c r="F8" s="32">
        <f>C8*E8</f>
        <v>1400</v>
      </c>
      <c r="G8" s="111">
        <f>F8*12</f>
        <v>16800</v>
      </c>
      <c r="H8" s="139"/>
    </row>
    <row r="9" spans="1:11">
      <c r="A9" s="111"/>
      <c r="B9" s="30" t="s">
        <v>29</v>
      </c>
      <c r="C9" s="32">
        <v>1</v>
      </c>
      <c r="D9" s="88">
        <v>1</v>
      </c>
      <c r="E9" s="32">
        <v>1400</v>
      </c>
      <c r="F9" s="35">
        <f>C9*E9</f>
        <v>1400</v>
      </c>
      <c r="G9" s="111">
        <f t="shared" ref="G9:G62" si="0">F9*12</f>
        <v>16800</v>
      </c>
      <c r="H9" s="139"/>
    </row>
    <row r="10" spans="1:11">
      <c r="A10" s="111"/>
      <c r="B10" s="30" t="s">
        <v>30</v>
      </c>
      <c r="C10" s="32">
        <v>12</v>
      </c>
      <c r="D10" s="32">
        <v>1.2</v>
      </c>
      <c r="E10" s="32">
        <f t="shared" ref="E10" si="1">D10*1000</f>
        <v>1200</v>
      </c>
      <c r="F10" s="35">
        <f>C10*E10</f>
        <v>14400</v>
      </c>
      <c r="G10" s="111">
        <f t="shared" si="0"/>
        <v>172800</v>
      </c>
      <c r="H10" s="139"/>
    </row>
    <row r="11" spans="1:11">
      <c r="A11" s="111"/>
      <c r="B11" s="30" t="s">
        <v>15</v>
      </c>
      <c r="C11" s="32">
        <v>1</v>
      </c>
      <c r="D11" s="32">
        <v>0.5</v>
      </c>
      <c r="E11" s="32">
        <f t="shared" ref="E11" si="2">D11*1000</f>
        <v>500</v>
      </c>
      <c r="F11" s="35">
        <f>C11*E11</f>
        <v>500</v>
      </c>
      <c r="G11" s="111">
        <f t="shared" ref="G11" si="3">F11*12</f>
        <v>6000</v>
      </c>
      <c r="H11" s="139"/>
    </row>
    <row r="12" spans="1:11">
      <c r="A12" s="121"/>
      <c r="B12" s="58" t="s">
        <v>90</v>
      </c>
      <c r="C12" s="56">
        <f>C13+C14+C15+C16</f>
        <v>22</v>
      </c>
      <c r="D12" s="56"/>
      <c r="E12" s="57"/>
      <c r="F12" s="56">
        <f>F13+F14+F15+F16</f>
        <v>26100</v>
      </c>
      <c r="G12" s="56">
        <f t="shared" si="0"/>
        <v>313200</v>
      </c>
      <c r="H12" s="139"/>
    </row>
    <row r="13" spans="1:11">
      <c r="A13" s="122"/>
      <c r="B13" s="112" t="s">
        <v>28</v>
      </c>
      <c r="C13" s="109">
        <v>1</v>
      </c>
      <c r="D13" s="113">
        <v>1.4</v>
      </c>
      <c r="E13" s="32">
        <f>D13*1000</f>
        <v>1400</v>
      </c>
      <c r="F13" s="32">
        <f>C13*E13</f>
        <v>1400</v>
      </c>
      <c r="G13" s="111">
        <f t="shared" si="0"/>
        <v>16800</v>
      </c>
      <c r="H13" s="139"/>
    </row>
    <row r="14" spans="1:11">
      <c r="A14" s="111"/>
      <c r="B14" s="29" t="s">
        <v>29</v>
      </c>
      <c r="C14" s="32">
        <v>1</v>
      </c>
      <c r="D14" s="88">
        <v>1</v>
      </c>
      <c r="E14" s="32">
        <v>1400</v>
      </c>
      <c r="F14" s="32">
        <f>C14*E14</f>
        <v>1400</v>
      </c>
      <c r="G14" s="111">
        <f t="shared" si="0"/>
        <v>16800</v>
      </c>
      <c r="H14" s="139"/>
    </row>
    <row r="15" spans="1:11">
      <c r="A15" s="111"/>
      <c r="B15" s="29" t="s">
        <v>30</v>
      </c>
      <c r="C15" s="33">
        <v>19</v>
      </c>
      <c r="D15" s="33">
        <v>1.2</v>
      </c>
      <c r="E15" s="32">
        <f t="shared" ref="E15" si="4">D15*1000</f>
        <v>1200</v>
      </c>
      <c r="F15" s="32">
        <f>C15*E15</f>
        <v>22800</v>
      </c>
      <c r="G15" s="111">
        <f t="shared" si="0"/>
        <v>273600</v>
      </c>
      <c r="H15" s="139"/>
    </row>
    <row r="16" spans="1:11">
      <c r="A16" s="111"/>
      <c r="B16" s="29" t="s">
        <v>15</v>
      </c>
      <c r="C16" s="33">
        <v>1</v>
      </c>
      <c r="D16" s="33">
        <v>0.5</v>
      </c>
      <c r="E16" s="32">
        <f t="shared" ref="E16" si="5">D16*1000</f>
        <v>500</v>
      </c>
      <c r="F16" s="32">
        <f>C16*E16</f>
        <v>500</v>
      </c>
      <c r="G16" s="111">
        <f t="shared" ref="G16" si="6">F16*12</f>
        <v>6000</v>
      </c>
      <c r="H16" s="139"/>
    </row>
    <row r="17" spans="1:8" ht="27" customHeight="1">
      <c r="A17" s="123"/>
      <c r="B17" s="58" t="s">
        <v>91</v>
      </c>
      <c r="C17" s="56">
        <f>C18+C19+C20+C21+C22</f>
        <v>23</v>
      </c>
      <c r="D17" s="56"/>
      <c r="E17" s="57"/>
      <c r="F17" s="56">
        <f>F18+F19+F20+F21+F22</f>
        <v>26900</v>
      </c>
      <c r="G17" s="56">
        <f t="shared" si="0"/>
        <v>322800</v>
      </c>
      <c r="H17" s="139"/>
    </row>
    <row r="18" spans="1:8" ht="18.75" customHeight="1">
      <c r="A18" s="111"/>
      <c r="B18" s="112" t="s">
        <v>28</v>
      </c>
      <c r="C18" s="109">
        <v>1</v>
      </c>
      <c r="D18" s="113">
        <v>1.4</v>
      </c>
      <c r="E18" s="32">
        <f>D18*1000</f>
        <v>1400</v>
      </c>
      <c r="F18" s="32">
        <f>C18*E18</f>
        <v>1400</v>
      </c>
      <c r="G18" s="111">
        <f t="shared" si="0"/>
        <v>16800</v>
      </c>
      <c r="H18" s="139"/>
    </row>
    <row r="19" spans="1:8">
      <c r="A19" s="111"/>
      <c r="B19" s="29" t="s">
        <v>29</v>
      </c>
      <c r="C19" s="32">
        <v>1</v>
      </c>
      <c r="D19" s="88">
        <v>1</v>
      </c>
      <c r="E19" s="32">
        <v>1400</v>
      </c>
      <c r="F19" s="33">
        <f>C19*E19</f>
        <v>1400</v>
      </c>
      <c r="G19" s="111">
        <f t="shared" si="0"/>
        <v>16800</v>
      </c>
      <c r="H19" s="139"/>
    </row>
    <row r="20" spans="1:8">
      <c r="A20" s="111"/>
      <c r="B20" s="29" t="s">
        <v>30</v>
      </c>
      <c r="C20" s="32">
        <v>19</v>
      </c>
      <c r="D20" s="32">
        <v>1.2</v>
      </c>
      <c r="E20" s="32">
        <f t="shared" ref="E20:E22" si="7">D20*1000</f>
        <v>1200</v>
      </c>
      <c r="F20" s="33">
        <f>C20*E20</f>
        <v>22800</v>
      </c>
      <c r="G20" s="111">
        <f t="shared" si="0"/>
        <v>273600</v>
      </c>
      <c r="H20" s="139"/>
    </row>
    <row r="21" spans="1:8">
      <c r="A21" s="111"/>
      <c r="B21" s="34" t="s">
        <v>32</v>
      </c>
      <c r="C21" s="35">
        <v>1</v>
      </c>
      <c r="D21" s="89">
        <v>0.8</v>
      </c>
      <c r="E21" s="32">
        <f t="shared" si="7"/>
        <v>800</v>
      </c>
      <c r="F21" s="33">
        <f>C21*E21</f>
        <v>800</v>
      </c>
      <c r="G21" s="111">
        <f t="shared" si="0"/>
        <v>9600</v>
      </c>
      <c r="H21" s="139"/>
    </row>
    <row r="22" spans="1:8">
      <c r="A22" s="111"/>
      <c r="B22" s="34" t="s">
        <v>15</v>
      </c>
      <c r="C22" s="35">
        <v>1</v>
      </c>
      <c r="D22" s="89">
        <v>0.5</v>
      </c>
      <c r="E22" s="32">
        <f t="shared" si="7"/>
        <v>500</v>
      </c>
      <c r="F22" s="33">
        <f>C22*E22</f>
        <v>500</v>
      </c>
      <c r="G22" s="111">
        <f t="shared" ref="G22" si="8">F22*12</f>
        <v>6000</v>
      </c>
      <c r="H22" s="139"/>
    </row>
    <row r="23" spans="1:8" s="36" customFormat="1">
      <c r="A23" s="121"/>
      <c r="B23" s="58" t="s">
        <v>92</v>
      </c>
      <c r="C23" s="56">
        <f>C24+C25+C26</f>
        <v>11</v>
      </c>
      <c r="D23" s="56"/>
      <c r="E23" s="57"/>
      <c r="F23" s="56">
        <f>F24+F25+F26</f>
        <v>12700</v>
      </c>
      <c r="G23" s="56">
        <f t="shared" si="0"/>
        <v>152400</v>
      </c>
      <c r="H23" s="139"/>
    </row>
    <row r="24" spans="1:8" s="114" customFormat="1">
      <c r="A24" s="124"/>
      <c r="B24" s="112" t="s">
        <v>28</v>
      </c>
      <c r="C24" s="109">
        <v>1</v>
      </c>
      <c r="D24" s="113">
        <v>1.4</v>
      </c>
      <c r="E24" s="109">
        <f>D24*1000</f>
        <v>1400</v>
      </c>
      <c r="F24" s="109">
        <f>C24*E24</f>
        <v>1400</v>
      </c>
      <c r="G24" s="111">
        <f t="shared" si="0"/>
        <v>16800</v>
      </c>
      <c r="H24" s="139"/>
    </row>
    <row r="25" spans="1:8" s="114" customFormat="1">
      <c r="A25" s="124"/>
      <c r="B25" s="112" t="s">
        <v>30</v>
      </c>
      <c r="C25" s="109">
        <v>9</v>
      </c>
      <c r="D25" s="109">
        <v>1.2</v>
      </c>
      <c r="E25" s="109">
        <f t="shared" ref="E25" si="9">D25*1000</f>
        <v>1200</v>
      </c>
      <c r="F25" s="109">
        <f>C25*E25</f>
        <v>10800</v>
      </c>
      <c r="G25" s="111">
        <f t="shared" si="0"/>
        <v>129600</v>
      </c>
      <c r="H25" s="139"/>
    </row>
    <row r="26" spans="1:8" s="114" customFormat="1">
      <c r="A26" s="124"/>
      <c r="B26" s="112" t="s">
        <v>15</v>
      </c>
      <c r="C26" s="109">
        <v>1</v>
      </c>
      <c r="D26" s="109">
        <v>0.5</v>
      </c>
      <c r="E26" s="109">
        <f t="shared" ref="E26" si="10">D26*1000</f>
        <v>500</v>
      </c>
      <c r="F26" s="109">
        <f>C26*E26</f>
        <v>500</v>
      </c>
      <c r="G26" s="111">
        <f t="shared" ref="G26" si="11">F26*12</f>
        <v>6000</v>
      </c>
      <c r="H26" s="139"/>
    </row>
    <row r="27" spans="1:8" s="36" customFormat="1">
      <c r="A27" s="121"/>
      <c r="B27" s="58" t="s">
        <v>93</v>
      </c>
      <c r="C27" s="56">
        <f>C28+C29+C30+C31+C32</f>
        <v>12</v>
      </c>
      <c r="D27" s="56"/>
      <c r="E27" s="56"/>
      <c r="F27" s="56">
        <f>F28+F29+F30+F31+F32</f>
        <v>13700</v>
      </c>
      <c r="G27" s="56">
        <f t="shared" si="0"/>
        <v>164400</v>
      </c>
      <c r="H27" s="139"/>
    </row>
    <row r="28" spans="1:8">
      <c r="A28" s="122"/>
      <c r="B28" s="112" t="s">
        <v>28</v>
      </c>
      <c r="C28" s="32">
        <v>1</v>
      </c>
      <c r="D28" s="88">
        <v>1.4</v>
      </c>
      <c r="E28" s="32">
        <f>D28*1000</f>
        <v>1400</v>
      </c>
      <c r="F28" s="32">
        <f>C28*E28</f>
        <v>1400</v>
      </c>
      <c r="G28" s="111">
        <f t="shared" si="0"/>
        <v>16800</v>
      </c>
      <c r="H28" s="139"/>
    </row>
    <row r="29" spans="1:8">
      <c r="A29" s="111"/>
      <c r="B29" s="29" t="s">
        <v>33</v>
      </c>
      <c r="C29" s="32">
        <v>1</v>
      </c>
      <c r="D29" s="88">
        <v>1.4</v>
      </c>
      <c r="E29" s="32">
        <f t="shared" ref="E29:E31" si="12">D29*1000</f>
        <v>1400</v>
      </c>
      <c r="F29" s="32">
        <f>C29*E29</f>
        <v>1400</v>
      </c>
      <c r="G29" s="111">
        <f t="shared" si="0"/>
        <v>16800</v>
      </c>
      <c r="H29" s="139"/>
    </row>
    <row r="30" spans="1:8">
      <c r="A30" s="111"/>
      <c r="B30" s="34" t="s">
        <v>34</v>
      </c>
      <c r="C30" s="32">
        <v>8</v>
      </c>
      <c r="D30" s="32">
        <v>1.2</v>
      </c>
      <c r="E30" s="32">
        <f t="shared" si="12"/>
        <v>1200</v>
      </c>
      <c r="F30" s="32">
        <f>C30*E30</f>
        <v>9600</v>
      </c>
      <c r="G30" s="111">
        <f t="shared" si="0"/>
        <v>115200</v>
      </c>
      <c r="H30" s="139"/>
    </row>
    <row r="31" spans="1:8">
      <c r="A31" s="111"/>
      <c r="B31" s="29" t="s">
        <v>32</v>
      </c>
      <c r="C31" s="32">
        <v>1</v>
      </c>
      <c r="D31" s="115">
        <v>0.8</v>
      </c>
      <c r="E31" s="32">
        <f t="shared" si="12"/>
        <v>800</v>
      </c>
      <c r="F31" s="32">
        <f>C31*E31</f>
        <v>800</v>
      </c>
      <c r="G31" s="111">
        <f t="shared" si="0"/>
        <v>9600</v>
      </c>
      <c r="H31" s="139"/>
    </row>
    <row r="32" spans="1:8">
      <c r="A32" s="111"/>
      <c r="B32" s="29" t="s">
        <v>15</v>
      </c>
      <c r="C32" s="32">
        <v>1</v>
      </c>
      <c r="D32" s="115">
        <v>0.5</v>
      </c>
      <c r="E32" s="32">
        <f t="shared" ref="E32" si="13">D32*1000</f>
        <v>500</v>
      </c>
      <c r="F32" s="32">
        <f>C32*E32</f>
        <v>500</v>
      </c>
      <c r="G32" s="111">
        <f t="shared" ref="G32" si="14">F32*12</f>
        <v>6000</v>
      </c>
      <c r="H32" s="139"/>
    </row>
    <row r="33" spans="1:8">
      <c r="A33" s="125" t="s">
        <v>1</v>
      </c>
      <c r="B33" s="37" t="s">
        <v>79</v>
      </c>
      <c r="C33" s="38">
        <f>C34+C41+C43+C45+C47+C49+C51+C53+C55+C57+C59+C61</f>
        <v>43</v>
      </c>
      <c r="D33" s="38"/>
      <c r="E33" s="39"/>
      <c r="F33" s="38">
        <f>F34+F41+F43+F45+F47+F49+F51+F53+F55+F57+F59+F61</f>
        <v>50100</v>
      </c>
      <c r="G33" s="38">
        <f>G34+G41+G43+G45+G47+G49+G51+G53+G55+G57+G59+G61</f>
        <v>601200</v>
      </c>
      <c r="H33" s="139"/>
    </row>
    <row r="34" spans="1:8">
      <c r="A34" s="121"/>
      <c r="B34" s="59" t="s">
        <v>35</v>
      </c>
      <c r="C34" s="56">
        <f>C35+C36+C37+C38+C39+C40</f>
        <v>22</v>
      </c>
      <c r="D34" s="56"/>
      <c r="E34" s="57"/>
      <c r="F34" s="56">
        <f>F35+F36+F37+F38+F39+F40</f>
        <v>24900</v>
      </c>
      <c r="G34" s="56">
        <f t="shared" si="0"/>
        <v>298800</v>
      </c>
      <c r="H34" s="139"/>
    </row>
    <row r="35" spans="1:8">
      <c r="A35" s="122"/>
      <c r="B35" s="112" t="s">
        <v>28</v>
      </c>
      <c r="C35" s="32">
        <v>1</v>
      </c>
      <c r="D35" s="88">
        <v>1.4</v>
      </c>
      <c r="E35" s="32">
        <f>D35*1000</f>
        <v>1400</v>
      </c>
      <c r="F35" s="32">
        <f t="shared" ref="F35:F40" si="15">C35*E35</f>
        <v>1400</v>
      </c>
      <c r="G35" s="111">
        <f t="shared" si="0"/>
        <v>16800</v>
      </c>
      <c r="H35" s="139"/>
    </row>
    <row r="36" spans="1:8">
      <c r="A36" s="122"/>
      <c r="B36" s="116" t="s">
        <v>29</v>
      </c>
      <c r="C36" s="32">
        <v>1</v>
      </c>
      <c r="D36" s="88">
        <v>1.4</v>
      </c>
      <c r="E36" s="32">
        <f>D36*1000</f>
        <v>1400</v>
      </c>
      <c r="F36" s="32">
        <f t="shared" si="15"/>
        <v>1400</v>
      </c>
      <c r="G36" s="111">
        <f t="shared" si="0"/>
        <v>16800</v>
      </c>
      <c r="H36" s="139"/>
    </row>
    <row r="37" spans="1:8">
      <c r="A37" s="122"/>
      <c r="B37" s="116" t="s">
        <v>31</v>
      </c>
      <c r="C37" s="32">
        <v>1</v>
      </c>
      <c r="D37" s="88">
        <f t="shared" ref="D37:D86" si="16">+E37/1000</f>
        <v>0.8</v>
      </c>
      <c r="E37" s="32">
        <v>800</v>
      </c>
      <c r="F37" s="32">
        <f t="shared" si="15"/>
        <v>800</v>
      </c>
      <c r="G37" s="111">
        <f t="shared" ref="G37" si="17">F37*12</f>
        <v>9600</v>
      </c>
      <c r="H37" s="139"/>
    </row>
    <row r="38" spans="1:8">
      <c r="A38" s="122"/>
      <c r="B38" s="40" t="s">
        <v>30</v>
      </c>
      <c r="C38" s="32">
        <v>16</v>
      </c>
      <c r="D38" s="88">
        <v>1.2</v>
      </c>
      <c r="E38" s="117">
        <f>1000*D38</f>
        <v>1200</v>
      </c>
      <c r="F38" s="32">
        <f t="shared" si="15"/>
        <v>19200</v>
      </c>
      <c r="G38" s="111">
        <f t="shared" si="0"/>
        <v>230400</v>
      </c>
      <c r="H38" s="139"/>
    </row>
    <row r="39" spans="1:8">
      <c r="A39" s="122"/>
      <c r="B39" s="116" t="s">
        <v>32</v>
      </c>
      <c r="C39" s="32">
        <f>1+1</f>
        <v>2</v>
      </c>
      <c r="D39" s="32">
        <f t="shared" si="16"/>
        <v>0.8</v>
      </c>
      <c r="E39" s="32">
        <v>800</v>
      </c>
      <c r="F39" s="32">
        <f t="shared" si="15"/>
        <v>1600</v>
      </c>
      <c r="G39" s="111">
        <f t="shared" si="0"/>
        <v>19200</v>
      </c>
      <c r="H39" s="139"/>
    </row>
    <row r="40" spans="1:8">
      <c r="A40" s="111"/>
      <c r="B40" s="40" t="s">
        <v>15</v>
      </c>
      <c r="C40" s="32">
        <v>1</v>
      </c>
      <c r="D40" s="88">
        <f t="shared" si="16"/>
        <v>0.5</v>
      </c>
      <c r="E40" s="32">
        <v>500</v>
      </c>
      <c r="F40" s="35">
        <f t="shared" si="15"/>
        <v>500</v>
      </c>
      <c r="G40" s="111">
        <f t="shared" si="0"/>
        <v>6000</v>
      </c>
      <c r="H40" s="139"/>
    </row>
    <row r="41" spans="1:8">
      <c r="A41" s="123">
        <v>1</v>
      </c>
      <c r="B41" s="55" t="s">
        <v>94</v>
      </c>
      <c r="C41" s="56">
        <f>C42</f>
        <v>1</v>
      </c>
      <c r="D41" s="57"/>
      <c r="E41" s="57"/>
      <c r="F41" s="56">
        <f>F42</f>
        <v>1200</v>
      </c>
      <c r="G41" s="56">
        <f t="shared" si="0"/>
        <v>14400</v>
      </c>
      <c r="H41" s="139"/>
    </row>
    <row r="42" spans="1:8">
      <c r="A42" s="111"/>
      <c r="B42" s="40" t="s">
        <v>30</v>
      </c>
      <c r="C42" s="32">
        <v>1</v>
      </c>
      <c r="D42" s="88">
        <f t="shared" si="16"/>
        <v>1.2</v>
      </c>
      <c r="E42" s="32">
        <v>1200</v>
      </c>
      <c r="F42" s="32">
        <f>C42*E42</f>
        <v>1200</v>
      </c>
      <c r="G42" s="111">
        <f t="shared" si="0"/>
        <v>14400</v>
      </c>
      <c r="H42" s="139"/>
    </row>
    <row r="43" spans="1:8">
      <c r="A43" s="123">
        <v>2</v>
      </c>
      <c r="B43" s="55" t="s">
        <v>95</v>
      </c>
      <c r="C43" s="56">
        <f>C44</f>
        <v>3</v>
      </c>
      <c r="D43" s="57"/>
      <c r="E43" s="57"/>
      <c r="F43" s="56">
        <f>F44</f>
        <v>3600</v>
      </c>
      <c r="G43" s="56">
        <f t="shared" si="0"/>
        <v>43200</v>
      </c>
      <c r="H43" s="139"/>
    </row>
    <row r="44" spans="1:8">
      <c r="A44" s="111"/>
      <c r="B44" s="40" t="s">
        <v>30</v>
      </c>
      <c r="C44" s="32">
        <v>3</v>
      </c>
      <c r="D44" s="32">
        <f t="shared" si="16"/>
        <v>1.2</v>
      </c>
      <c r="E44" s="32">
        <v>1200</v>
      </c>
      <c r="F44" s="32">
        <f>C44*E44</f>
        <v>3600</v>
      </c>
      <c r="G44" s="111">
        <f t="shared" si="0"/>
        <v>43200</v>
      </c>
      <c r="H44" s="139"/>
    </row>
    <row r="45" spans="1:8" ht="24" customHeight="1">
      <c r="A45" s="123">
        <v>3</v>
      </c>
      <c r="B45" s="55" t="s">
        <v>96</v>
      </c>
      <c r="C45" s="56">
        <f>C46</f>
        <v>2</v>
      </c>
      <c r="D45" s="57"/>
      <c r="E45" s="57"/>
      <c r="F45" s="56">
        <f>F46</f>
        <v>2400</v>
      </c>
      <c r="G45" s="56">
        <f t="shared" si="0"/>
        <v>28800</v>
      </c>
      <c r="H45" s="139"/>
    </row>
    <row r="46" spans="1:8">
      <c r="A46" s="111"/>
      <c r="B46" s="40" t="s">
        <v>30</v>
      </c>
      <c r="C46" s="32">
        <v>2</v>
      </c>
      <c r="D46" s="32">
        <f t="shared" si="16"/>
        <v>1.2</v>
      </c>
      <c r="E46" s="32">
        <v>1200</v>
      </c>
      <c r="F46" s="35">
        <f>C46*E46</f>
        <v>2400</v>
      </c>
      <c r="G46" s="111">
        <f t="shared" si="0"/>
        <v>28800</v>
      </c>
      <c r="H46" s="139"/>
    </row>
    <row r="47" spans="1:8">
      <c r="A47" s="123">
        <v>4</v>
      </c>
      <c r="B47" s="55" t="s">
        <v>97</v>
      </c>
      <c r="C47" s="56">
        <f>C48</f>
        <v>1</v>
      </c>
      <c r="D47" s="57"/>
      <c r="E47" s="56"/>
      <c r="F47" s="56">
        <f>F48</f>
        <v>1200</v>
      </c>
      <c r="G47" s="56">
        <f t="shared" si="0"/>
        <v>14400</v>
      </c>
      <c r="H47" s="139"/>
    </row>
    <row r="48" spans="1:8">
      <c r="A48" s="111"/>
      <c r="B48" s="40" t="s">
        <v>30</v>
      </c>
      <c r="C48" s="32">
        <v>1</v>
      </c>
      <c r="D48" s="32">
        <f t="shared" si="16"/>
        <v>1.2</v>
      </c>
      <c r="E48" s="32">
        <v>1200</v>
      </c>
      <c r="F48" s="32">
        <f>C48*E48</f>
        <v>1200</v>
      </c>
      <c r="G48" s="111">
        <f t="shared" si="0"/>
        <v>14400</v>
      </c>
      <c r="H48" s="139"/>
    </row>
    <row r="49" spans="1:8">
      <c r="A49" s="123">
        <v>5</v>
      </c>
      <c r="B49" s="55" t="s">
        <v>98</v>
      </c>
      <c r="C49" s="56">
        <f>C50</f>
        <v>2</v>
      </c>
      <c r="D49" s="57"/>
      <c r="E49" s="57"/>
      <c r="F49" s="56">
        <f>F50</f>
        <v>2400</v>
      </c>
      <c r="G49" s="56">
        <f t="shared" si="0"/>
        <v>28800</v>
      </c>
      <c r="H49" s="139"/>
    </row>
    <row r="50" spans="1:8">
      <c r="A50" s="111"/>
      <c r="B50" s="40" t="s">
        <v>30</v>
      </c>
      <c r="C50" s="32">
        <v>2</v>
      </c>
      <c r="D50" s="32">
        <f t="shared" si="16"/>
        <v>1.2</v>
      </c>
      <c r="E50" s="32">
        <v>1200</v>
      </c>
      <c r="F50" s="32">
        <f>C50*E50</f>
        <v>2400</v>
      </c>
      <c r="G50" s="111">
        <f t="shared" si="0"/>
        <v>28800</v>
      </c>
      <c r="H50" s="139"/>
    </row>
    <row r="51" spans="1:8">
      <c r="A51" s="123">
        <v>6</v>
      </c>
      <c r="B51" s="55" t="s">
        <v>99</v>
      </c>
      <c r="C51" s="56">
        <f>C52</f>
        <v>1</v>
      </c>
      <c r="D51" s="57"/>
      <c r="E51" s="57"/>
      <c r="F51" s="56">
        <f>F52</f>
        <v>1200</v>
      </c>
      <c r="G51" s="56">
        <f t="shared" si="0"/>
        <v>14400</v>
      </c>
      <c r="H51" s="139"/>
    </row>
    <row r="52" spans="1:8">
      <c r="A52" s="111"/>
      <c r="B52" s="40" t="s">
        <v>30</v>
      </c>
      <c r="C52" s="32">
        <v>1</v>
      </c>
      <c r="D52" s="32">
        <f t="shared" si="16"/>
        <v>1.2</v>
      </c>
      <c r="E52" s="32">
        <v>1200</v>
      </c>
      <c r="F52" s="32">
        <f>C52*E52</f>
        <v>1200</v>
      </c>
      <c r="G52" s="111">
        <f t="shared" si="0"/>
        <v>14400</v>
      </c>
      <c r="H52" s="139"/>
    </row>
    <row r="53" spans="1:8">
      <c r="A53" s="123">
        <v>7</v>
      </c>
      <c r="B53" s="55" t="s">
        <v>100</v>
      </c>
      <c r="C53" s="56">
        <f>C54</f>
        <v>2</v>
      </c>
      <c r="D53" s="57"/>
      <c r="E53" s="57"/>
      <c r="F53" s="56">
        <f>F54</f>
        <v>2400</v>
      </c>
      <c r="G53" s="56">
        <f t="shared" si="0"/>
        <v>28800</v>
      </c>
      <c r="H53" s="139"/>
    </row>
    <row r="54" spans="1:8">
      <c r="A54" s="111"/>
      <c r="B54" s="40" t="s">
        <v>30</v>
      </c>
      <c r="C54" s="32">
        <v>2</v>
      </c>
      <c r="D54" s="32">
        <f t="shared" si="16"/>
        <v>1.2</v>
      </c>
      <c r="E54" s="32">
        <v>1200</v>
      </c>
      <c r="F54" s="35">
        <f>C54*E54</f>
        <v>2400</v>
      </c>
      <c r="G54" s="111">
        <f t="shared" si="0"/>
        <v>28800</v>
      </c>
      <c r="H54" s="139"/>
    </row>
    <row r="55" spans="1:8">
      <c r="A55" s="123">
        <v>8</v>
      </c>
      <c r="B55" s="55" t="s">
        <v>101</v>
      </c>
      <c r="C55" s="56">
        <f>C56</f>
        <v>3</v>
      </c>
      <c r="D55" s="57"/>
      <c r="E55" s="57"/>
      <c r="F55" s="56">
        <f>F56</f>
        <v>3600</v>
      </c>
      <c r="G55" s="56">
        <f t="shared" si="0"/>
        <v>43200</v>
      </c>
      <c r="H55" s="139"/>
    </row>
    <row r="56" spans="1:8">
      <c r="A56" s="111"/>
      <c r="B56" s="40" t="s">
        <v>30</v>
      </c>
      <c r="C56" s="32">
        <v>3</v>
      </c>
      <c r="D56" s="32">
        <f t="shared" si="16"/>
        <v>1.2</v>
      </c>
      <c r="E56" s="32">
        <v>1200</v>
      </c>
      <c r="F56" s="32">
        <f>C56*E56</f>
        <v>3600</v>
      </c>
      <c r="G56" s="111">
        <f t="shared" si="0"/>
        <v>43200</v>
      </c>
      <c r="H56" s="139"/>
    </row>
    <row r="57" spans="1:8">
      <c r="A57" s="123">
        <v>9</v>
      </c>
      <c r="B57" s="55" t="s">
        <v>102</v>
      </c>
      <c r="C57" s="56">
        <f>C58</f>
        <v>1</v>
      </c>
      <c r="D57" s="57"/>
      <c r="E57" s="57"/>
      <c r="F57" s="56">
        <f>F58</f>
        <v>1200</v>
      </c>
      <c r="G57" s="56">
        <f t="shared" si="0"/>
        <v>14400</v>
      </c>
      <c r="H57" s="139"/>
    </row>
    <row r="58" spans="1:8">
      <c r="A58" s="111"/>
      <c r="B58" s="40" t="s">
        <v>30</v>
      </c>
      <c r="C58" s="32">
        <v>1</v>
      </c>
      <c r="D58" s="32">
        <f t="shared" si="16"/>
        <v>1.2</v>
      </c>
      <c r="E58" s="32">
        <v>1200</v>
      </c>
      <c r="F58" s="32">
        <f>C58*E58</f>
        <v>1200</v>
      </c>
      <c r="G58" s="111">
        <f t="shared" si="0"/>
        <v>14400</v>
      </c>
      <c r="H58" s="139"/>
    </row>
    <row r="59" spans="1:8">
      <c r="A59" s="123">
        <v>10</v>
      </c>
      <c r="B59" s="55" t="s">
        <v>103</v>
      </c>
      <c r="C59" s="56">
        <f>C60</f>
        <v>2</v>
      </c>
      <c r="D59" s="57"/>
      <c r="E59" s="57"/>
      <c r="F59" s="56">
        <f>F60</f>
        <v>2400</v>
      </c>
      <c r="G59" s="56">
        <f t="shared" si="0"/>
        <v>28800</v>
      </c>
      <c r="H59" s="139"/>
    </row>
    <row r="60" spans="1:8">
      <c r="A60" s="111"/>
      <c r="B60" s="40" t="s">
        <v>30</v>
      </c>
      <c r="C60" s="32">
        <v>2</v>
      </c>
      <c r="D60" s="32">
        <f t="shared" si="16"/>
        <v>1.2</v>
      </c>
      <c r="E60" s="32">
        <v>1200</v>
      </c>
      <c r="F60" s="35">
        <f>C60*E60</f>
        <v>2400</v>
      </c>
      <c r="G60" s="111">
        <f t="shared" si="0"/>
        <v>28800</v>
      </c>
      <c r="H60" s="139"/>
    </row>
    <row r="61" spans="1:8">
      <c r="A61" s="123">
        <v>11</v>
      </c>
      <c r="B61" s="55" t="s">
        <v>104</v>
      </c>
      <c r="C61" s="56">
        <f>C62</f>
        <v>3</v>
      </c>
      <c r="D61" s="57"/>
      <c r="E61" s="57"/>
      <c r="F61" s="56">
        <f>F62</f>
        <v>3600</v>
      </c>
      <c r="G61" s="56">
        <f t="shared" si="0"/>
        <v>43200</v>
      </c>
      <c r="H61" s="139"/>
    </row>
    <row r="62" spans="1:8">
      <c r="A62" s="111"/>
      <c r="B62" s="40" t="s">
        <v>30</v>
      </c>
      <c r="C62" s="32">
        <v>3</v>
      </c>
      <c r="D62" s="32">
        <f t="shared" si="16"/>
        <v>1.2</v>
      </c>
      <c r="E62" s="32">
        <v>1200</v>
      </c>
      <c r="F62" s="35">
        <f>C62*E62</f>
        <v>3600</v>
      </c>
      <c r="G62" s="111">
        <f t="shared" si="0"/>
        <v>43200</v>
      </c>
      <c r="H62" s="139"/>
    </row>
    <row r="63" spans="1:8" ht="25.5">
      <c r="A63" s="125" t="s">
        <v>2</v>
      </c>
      <c r="B63" s="41" t="s">
        <v>80</v>
      </c>
      <c r="C63" s="38">
        <f>C64+C70+C72+C74</f>
        <v>9</v>
      </c>
      <c r="D63" s="39"/>
      <c r="E63" s="39"/>
      <c r="F63" s="38">
        <f>F64+F70+F72+F74</f>
        <v>9500</v>
      </c>
      <c r="G63" s="38">
        <f>G64+G70+G72+G74</f>
        <v>114000</v>
      </c>
      <c r="H63" s="139"/>
    </row>
    <row r="64" spans="1:8">
      <c r="A64" s="121"/>
      <c r="B64" s="59" t="s">
        <v>36</v>
      </c>
      <c r="C64" s="56">
        <f>C65+C66+C67+C68+C69</f>
        <v>6</v>
      </c>
      <c r="D64" s="57"/>
      <c r="E64" s="57"/>
      <c r="F64" s="56">
        <f>F65+F66+F67+F68+F69</f>
        <v>5900</v>
      </c>
      <c r="G64" s="56">
        <f t="shared" ref="G64:G117" si="18">F64*12</f>
        <v>70800</v>
      </c>
      <c r="H64" s="139"/>
    </row>
    <row r="65" spans="1:8">
      <c r="A65" s="122"/>
      <c r="B65" s="116" t="s">
        <v>28</v>
      </c>
      <c r="C65" s="32">
        <v>1</v>
      </c>
      <c r="D65" s="88">
        <f t="shared" ref="D65:D66" si="19">+E65/1000</f>
        <v>1.4</v>
      </c>
      <c r="E65" s="32">
        <v>1400</v>
      </c>
      <c r="F65" s="32">
        <f>C65*E65</f>
        <v>1400</v>
      </c>
      <c r="G65" s="111">
        <f t="shared" ref="G65" si="20">F65*12</f>
        <v>16800</v>
      </c>
      <c r="H65" s="139"/>
    </row>
    <row r="66" spans="1:8">
      <c r="A66" s="122"/>
      <c r="B66" s="116" t="s">
        <v>31</v>
      </c>
      <c r="C66" s="32">
        <v>1</v>
      </c>
      <c r="D66" s="88">
        <f t="shared" si="19"/>
        <v>0.8</v>
      </c>
      <c r="E66" s="32">
        <v>800</v>
      </c>
      <c r="F66" s="32">
        <f>C66*E66</f>
        <v>800</v>
      </c>
      <c r="G66" s="111">
        <f t="shared" ref="G66" si="21">F66*12</f>
        <v>9600</v>
      </c>
      <c r="H66" s="139"/>
    </row>
    <row r="67" spans="1:8">
      <c r="A67" s="122"/>
      <c r="B67" s="40" t="s">
        <v>30</v>
      </c>
      <c r="C67" s="32">
        <v>2</v>
      </c>
      <c r="D67" s="32">
        <f t="shared" si="16"/>
        <v>1.2</v>
      </c>
      <c r="E67" s="32">
        <v>1200</v>
      </c>
      <c r="F67" s="32">
        <f>C67*E67</f>
        <v>2400</v>
      </c>
      <c r="G67" s="111">
        <f t="shared" si="18"/>
        <v>28800</v>
      </c>
      <c r="H67" s="139"/>
    </row>
    <row r="68" spans="1:8">
      <c r="A68" s="111"/>
      <c r="B68" s="42" t="s">
        <v>32</v>
      </c>
      <c r="C68" s="32">
        <v>1</v>
      </c>
      <c r="D68" s="32">
        <f t="shared" si="16"/>
        <v>0.8</v>
      </c>
      <c r="E68" s="32">
        <v>800</v>
      </c>
      <c r="F68" s="32">
        <f>C68*E68</f>
        <v>800</v>
      </c>
      <c r="G68" s="111">
        <f t="shared" si="18"/>
        <v>9600</v>
      </c>
      <c r="H68" s="139"/>
    </row>
    <row r="69" spans="1:8">
      <c r="A69" s="111"/>
      <c r="B69" s="42" t="s">
        <v>15</v>
      </c>
      <c r="C69" s="32">
        <v>1</v>
      </c>
      <c r="D69" s="88">
        <f t="shared" si="16"/>
        <v>0.5</v>
      </c>
      <c r="E69" s="32">
        <v>500</v>
      </c>
      <c r="F69" s="32">
        <f>C69*E69</f>
        <v>500</v>
      </c>
      <c r="G69" s="111">
        <f t="shared" si="18"/>
        <v>6000</v>
      </c>
      <c r="H69" s="139"/>
    </row>
    <row r="70" spans="1:8">
      <c r="A70" s="123">
        <v>1</v>
      </c>
      <c r="B70" s="60" t="s">
        <v>105</v>
      </c>
      <c r="C70" s="56">
        <f>C71</f>
        <v>1</v>
      </c>
      <c r="D70" s="57"/>
      <c r="E70" s="57"/>
      <c r="F70" s="56">
        <f>F71</f>
        <v>1200</v>
      </c>
      <c r="G70" s="56">
        <f t="shared" si="18"/>
        <v>14400</v>
      </c>
      <c r="H70" s="139"/>
    </row>
    <row r="71" spans="1:8">
      <c r="A71" s="111"/>
      <c r="B71" s="40" t="s">
        <v>30</v>
      </c>
      <c r="C71" s="32">
        <v>1</v>
      </c>
      <c r="D71" s="32">
        <f t="shared" si="16"/>
        <v>1.2</v>
      </c>
      <c r="E71" s="32">
        <v>1200</v>
      </c>
      <c r="F71" s="35">
        <f>C71*E71</f>
        <v>1200</v>
      </c>
      <c r="G71" s="111">
        <f t="shared" si="18"/>
        <v>14400</v>
      </c>
      <c r="H71" s="139"/>
    </row>
    <row r="72" spans="1:8">
      <c r="A72" s="123">
        <v>2</v>
      </c>
      <c r="B72" s="60" t="s">
        <v>106</v>
      </c>
      <c r="C72" s="56">
        <f>C73</f>
        <v>1</v>
      </c>
      <c r="D72" s="57"/>
      <c r="E72" s="57"/>
      <c r="F72" s="56">
        <f>F73</f>
        <v>1200</v>
      </c>
      <c r="G72" s="56">
        <f t="shared" si="18"/>
        <v>14400</v>
      </c>
      <c r="H72" s="139"/>
    </row>
    <row r="73" spans="1:8">
      <c r="A73" s="111"/>
      <c r="B73" s="40" t="s">
        <v>30</v>
      </c>
      <c r="C73" s="32">
        <v>1</v>
      </c>
      <c r="D73" s="32">
        <f t="shared" si="16"/>
        <v>1.2</v>
      </c>
      <c r="E73" s="32">
        <v>1200</v>
      </c>
      <c r="F73" s="35">
        <f>C73*E73</f>
        <v>1200</v>
      </c>
      <c r="G73" s="111">
        <f t="shared" si="18"/>
        <v>14400</v>
      </c>
      <c r="H73" s="139"/>
    </row>
    <row r="74" spans="1:8">
      <c r="A74" s="123">
        <v>3</v>
      </c>
      <c r="B74" s="60" t="s">
        <v>107</v>
      </c>
      <c r="C74" s="56">
        <f>C75</f>
        <v>1</v>
      </c>
      <c r="D74" s="57"/>
      <c r="E74" s="57"/>
      <c r="F74" s="56">
        <f>F75</f>
        <v>1200</v>
      </c>
      <c r="G74" s="56">
        <f t="shared" si="18"/>
        <v>14400</v>
      </c>
      <c r="H74" s="139"/>
    </row>
    <row r="75" spans="1:8">
      <c r="A75" s="111"/>
      <c r="B75" s="40" t="s">
        <v>30</v>
      </c>
      <c r="C75" s="32">
        <v>1</v>
      </c>
      <c r="D75" s="32">
        <f t="shared" si="16"/>
        <v>1.2</v>
      </c>
      <c r="E75" s="32">
        <v>1200</v>
      </c>
      <c r="F75" s="32">
        <f>C75*E75</f>
        <v>1200</v>
      </c>
      <c r="G75" s="111">
        <f t="shared" si="18"/>
        <v>14400</v>
      </c>
      <c r="H75" s="139"/>
    </row>
    <row r="76" spans="1:8">
      <c r="A76" s="125" t="s">
        <v>16</v>
      </c>
      <c r="B76" s="41" t="s">
        <v>81</v>
      </c>
      <c r="C76" s="38">
        <f>C77+C83+C85</f>
        <v>11</v>
      </c>
      <c r="D76" s="39"/>
      <c r="E76" s="39"/>
      <c r="F76" s="38">
        <f>F77+F83+F85</f>
        <v>11900</v>
      </c>
      <c r="G76" s="38">
        <f>G77+G83+G85</f>
        <v>142800</v>
      </c>
      <c r="H76" s="139"/>
    </row>
    <row r="77" spans="1:8">
      <c r="A77" s="121"/>
      <c r="B77" s="59" t="s">
        <v>37</v>
      </c>
      <c r="C77" s="56">
        <f>C78+C79+C80+C81+C82</f>
        <v>7</v>
      </c>
      <c r="D77" s="57"/>
      <c r="E77" s="57"/>
      <c r="F77" s="56">
        <f>F78+F79+F80+F81+F82</f>
        <v>7100</v>
      </c>
      <c r="G77" s="56">
        <f t="shared" si="18"/>
        <v>85200</v>
      </c>
      <c r="H77" s="139"/>
    </row>
    <row r="78" spans="1:8">
      <c r="A78" s="122"/>
      <c r="B78" s="116" t="s">
        <v>28</v>
      </c>
      <c r="C78" s="32">
        <v>1</v>
      </c>
      <c r="D78" s="88">
        <f t="shared" si="16"/>
        <v>1.4</v>
      </c>
      <c r="E78" s="32">
        <v>1400</v>
      </c>
      <c r="F78" s="32">
        <f>C78*E78</f>
        <v>1400</v>
      </c>
      <c r="G78" s="111">
        <f t="shared" si="18"/>
        <v>16800</v>
      </c>
      <c r="H78" s="139"/>
    </row>
    <row r="79" spans="1:8">
      <c r="A79" s="122"/>
      <c r="B79" s="116" t="s">
        <v>31</v>
      </c>
      <c r="C79" s="32">
        <v>1</v>
      </c>
      <c r="D79" s="88">
        <f t="shared" si="16"/>
        <v>0.8</v>
      </c>
      <c r="E79" s="32">
        <v>800</v>
      </c>
      <c r="F79" s="32">
        <f>C79*E79</f>
        <v>800</v>
      </c>
      <c r="G79" s="111">
        <f t="shared" ref="G79" si="22">F79*12</f>
        <v>9600</v>
      </c>
      <c r="H79" s="139"/>
    </row>
    <row r="80" spans="1:8">
      <c r="A80" s="122"/>
      <c r="B80" s="40" t="s">
        <v>30</v>
      </c>
      <c r="C80" s="32">
        <v>3</v>
      </c>
      <c r="D80" s="32">
        <f t="shared" si="16"/>
        <v>1.2</v>
      </c>
      <c r="E80" s="32">
        <v>1200</v>
      </c>
      <c r="F80" s="32">
        <f>C80*E80</f>
        <v>3600</v>
      </c>
      <c r="G80" s="111">
        <f t="shared" si="18"/>
        <v>43200</v>
      </c>
      <c r="H80" s="139"/>
    </row>
    <row r="81" spans="1:8">
      <c r="A81" s="122"/>
      <c r="B81" s="116" t="s">
        <v>32</v>
      </c>
      <c r="C81" s="32">
        <v>1</v>
      </c>
      <c r="D81" s="32">
        <f t="shared" si="16"/>
        <v>0.8</v>
      </c>
      <c r="E81" s="32">
        <v>800</v>
      </c>
      <c r="F81" s="32">
        <f>C81*E81</f>
        <v>800</v>
      </c>
      <c r="G81" s="111">
        <f t="shared" si="18"/>
        <v>9600</v>
      </c>
      <c r="H81" s="139"/>
    </row>
    <row r="82" spans="1:8">
      <c r="A82" s="111"/>
      <c r="B82" s="42" t="s">
        <v>15</v>
      </c>
      <c r="C82" s="32">
        <v>1</v>
      </c>
      <c r="D82" s="88">
        <f t="shared" si="16"/>
        <v>0.5</v>
      </c>
      <c r="E82" s="32">
        <v>500</v>
      </c>
      <c r="F82" s="32">
        <f>C82*E82</f>
        <v>500</v>
      </c>
      <c r="G82" s="111">
        <f t="shared" si="18"/>
        <v>6000</v>
      </c>
      <c r="H82" s="139"/>
    </row>
    <row r="83" spans="1:8">
      <c r="A83" s="123">
        <v>1</v>
      </c>
      <c r="B83" s="60" t="s">
        <v>108</v>
      </c>
      <c r="C83" s="56">
        <f>C84</f>
        <v>3</v>
      </c>
      <c r="D83" s="57"/>
      <c r="E83" s="57"/>
      <c r="F83" s="56">
        <f>F84</f>
        <v>3600</v>
      </c>
      <c r="G83" s="56">
        <f t="shared" si="18"/>
        <v>43200</v>
      </c>
      <c r="H83" s="139"/>
    </row>
    <row r="84" spans="1:8" s="43" customFormat="1">
      <c r="A84" s="126"/>
      <c r="B84" s="40" t="s">
        <v>30</v>
      </c>
      <c r="C84" s="32">
        <v>3</v>
      </c>
      <c r="D84" s="32">
        <f t="shared" si="16"/>
        <v>1.2</v>
      </c>
      <c r="E84" s="32">
        <v>1200</v>
      </c>
      <c r="F84" s="32">
        <f>C84*E84</f>
        <v>3600</v>
      </c>
      <c r="G84" s="111">
        <f t="shared" si="18"/>
        <v>43200</v>
      </c>
      <c r="H84" s="139"/>
    </row>
    <row r="85" spans="1:8">
      <c r="A85" s="123">
        <v>2</v>
      </c>
      <c r="B85" s="60" t="s">
        <v>109</v>
      </c>
      <c r="C85" s="56">
        <f>C86</f>
        <v>1</v>
      </c>
      <c r="D85" s="57"/>
      <c r="E85" s="57"/>
      <c r="F85" s="56">
        <f>F86</f>
        <v>1200</v>
      </c>
      <c r="G85" s="56">
        <f t="shared" si="18"/>
        <v>14400</v>
      </c>
      <c r="H85" s="139"/>
    </row>
    <row r="86" spans="1:8">
      <c r="A86" s="111"/>
      <c r="B86" s="40" t="s">
        <v>30</v>
      </c>
      <c r="C86" s="32">
        <v>1</v>
      </c>
      <c r="D86" s="32">
        <f t="shared" si="16"/>
        <v>1.2</v>
      </c>
      <c r="E86" s="32">
        <v>1200</v>
      </c>
      <c r="F86" s="32">
        <f>C86*E86</f>
        <v>1200</v>
      </c>
      <c r="G86" s="111">
        <f t="shared" si="18"/>
        <v>14400</v>
      </c>
      <c r="H86" s="139"/>
    </row>
    <row r="87" spans="1:8" s="36" customFormat="1" ht="25.5">
      <c r="A87" s="125" t="s">
        <v>39</v>
      </c>
      <c r="B87" s="41" t="s">
        <v>82</v>
      </c>
      <c r="C87" s="38">
        <f>C88+C94+C96+C98+C100+C102+C104+C106+C108</f>
        <v>25</v>
      </c>
      <c r="D87" s="39"/>
      <c r="E87" s="39"/>
      <c r="F87" s="38">
        <f>F88+F94+F96+F98+F100+F102+F104+F106+F108</f>
        <v>28700</v>
      </c>
      <c r="G87" s="38">
        <f>G88+G94+G96+G98+G100+G102+G104+G106+G108</f>
        <v>344400</v>
      </c>
      <c r="H87" s="139"/>
    </row>
    <row r="88" spans="1:8" s="36" customFormat="1">
      <c r="A88" s="121"/>
      <c r="B88" s="59" t="s">
        <v>38</v>
      </c>
      <c r="C88" s="56">
        <f>C89+C90+C91+C92+C93</f>
        <v>10</v>
      </c>
      <c r="D88" s="57"/>
      <c r="E88" s="57"/>
      <c r="F88" s="56">
        <f>F89+F90+F91+F92+F93</f>
        <v>10700</v>
      </c>
      <c r="G88" s="56">
        <f>G89+G90+G91+G92+G93</f>
        <v>128400</v>
      </c>
      <c r="H88" s="139"/>
    </row>
    <row r="89" spans="1:8">
      <c r="A89" s="122"/>
      <c r="B89" s="112" t="s">
        <v>28</v>
      </c>
      <c r="C89" s="32">
        <v>1</v>
      </c>
      <c r="D89" s="88">
        <f t="shared" ref="D89:D137" si="23">+E89/1000</f>
        <v>1.4</v>
      </c>
      <c r="E89" s="32">
        <v>1400</v>
      </c>
      <c r="F89" s="32">
        <f>C89*E89</f>
        <v>1400</v>
      </c>
      <c r="G89" s="111">
        <f t="shared" si="18"/>
        <v>16800</v>
      </c>
      <c r="H89" s="139"/>
    </row>
    <row r="90" spans="1:8">
      <c r="A90" s="122"/>
      <c r="B90" s="116" t="s">
        <v>31</v>
      </c>
      <c r="C90" s="32">
        <v>1</v>
      </c>
      <c r="D90" s="88">
        <f t="shared" si="23"/>
        <v>0.8</v>
      </c>
      <c r="E90" s="32">
        <v>800</v>
      </c>
      <c r="F90" s="32">
        <f>C90*E90</f>
        <v>800</v>
      </c>
      <c r="G90" s="111">
        <f t="shared" ref="G90" si="24">F90*12</f>
        <v>9600</v>
      </c>
      <c r="H90" s="139"/>
    </row>
    <row r="91" spans="1:8">
      <c r="A91" s="122"/>
      <c r="B91" s="40" t="s">
        <v>30</v>
      </c>
      <c r="C91" s="32">
        <v>6</v>
      </c>
      <c r="D91" s="32">
        <f t="shared" si="23"/>
        <v>1.2</v>
      </c>
      <c r="E91" s="32">
        <v>1200</v>
      </c>
      <c r="F91" s="32">
        <f>C91*E91</f>
        <v>7200</v>
      </c>
      <c r="G91" s="111">
        <f t="shared" si="18"/>
        <v>86400</v>
      </c>
      <c r="H91" s="139"/>
    </row>
    <row r="92" spans="1:8">
      <c r="A92" s="111"/>
      <c r="B92" s="34" t="s">
        <v>32</v>
      </c>
      <c r="C92" s="32">
        <f>1</f>
        <v>1</v>
      </c>
      <c r="D92" s="32">
        <f t="shared" si="23"/>
        <v>0.8</v>
      </c>
      <c r="E92" s="32">
        <v>800</v>
      </c>
      <c r="F92" s="32">
        <f>C92*E92</f>
        <v>800</v>
      </c>
      <c r="G92" s="111">
        <f t="shared" si="18"/>
        <v>9600</v>
      </c>
      <c r="H92" s="139"/>
    </row>
    <row r="93" spans="1:8">
      <c r="A93" s="111"/>
      <c r="B93" s="29" t="s">
        <v>15</v>
      </c>
      <c r="C93" s="32">
        <v>1</v>
      </c>
      <c r="D93" s="88">
        <f t="shared" si="23"/>
        <v>0.5</v>
      </c>
      <c r="E93" s="32">
        <v>500</v>
      </c>
      <c r="F93" s="32">
        <f>C93*E93</f>
        <v>500</v>
      </c>
      <c r="G93" s="111">
        <f t="shared" si="18"/>
        <v>6000</v>
      </c>
      <c r="H93" s="139"/>
    </row>
    <row r="94" spans="1:8" s="36" customFormat="1">
      <c r="A94" s="123">
        <v>1</v>
      </c>
      <c r="B94" s="51" t="s">
        <v>110</v>
      </c>
      <c r="C94" s="56">
        <f>C95</f>
        <v>1</v>
      </c>
      <c r="D94" s="57"/>
      <c r="E94" s="57"/>
      <c r="F94" s="56">
        <f>F95</f>
        <v>1200</v>
      </c>
      <c r="G94" s="56">
        <f t="shared" si="18"/>
        <v>14400</v>
      </c>
      <c r="H94" s="139"/>
    </row>
    <row r="95" spans="1:8">
      <c r="A95" s="111"/>
      <c r="B95" s="40" t="s">
        <v>30</v>
      </c>
      <c r="C95" s="32">
        <v>1</v>
      </c>
      <c r="D95" s="32">
        <f t="shared" si="23"/>
        <v>1.2</v>
      </c>
      <c r="E95" s="32">
        <v>1200</v>
      </c>
      <c r="F95" s="32">
        <f>C95*E95</f>
        <v>1200</v>
      </c>
      <c r="G95" s="111">
        <f t="shared" si="18"/>
        <v>14400</v>
      </c>
      <c r="H95" s="139"/>
    </row>
    <row r="96" spans="1:8">
      <c r="A96" s="123">
        <v>2</v>
      </c>
      <c r="B96" s="61" t="s">
        <v>111</v>
      </c>
      <c r="C96" s="56">
        <f>C97</f>
        <v>3</v>
      </c>
      <c r="D96" s="57"/>
      <c r="E96" s="57"/>
      <c r="F96" s="56">
        <f>F97</f>
        <v>3600</v>
      </c>
      <c r="G96" s="56">
        <f t="shared" si="18"/>
        <v>43200</v>
      </c>
      <c r="H96" s="139"/>
    </row>
    <row r="97" spans="1:8">
      <c r="A97" s="111"/>
      <c r="B97" s="40" t="s">
        <v>30</v>
      </c>
      <c r="C97" s="32">
        <v>3</v>
      </c>
      <c r="D97" s="32">
        <f t="shared" si="23"/>
        <v>1.2</v>
      </c>
      <c r="E97" s="32">
        <v>1200</v>
      </c>
      <c r="F97" s="32">
        <f>C97*E97</f>
        <v>3600</v>
      </c>
      <c r="G97" s="111">
        <f t="shared" si="18"/>
        <v>43200</v>
      </c>
      <c r="H97" s="139"/>
    </row>
    <row r="98" spans="1:8" s="36" customFormat="1">
      <c r="A98" s="123">
        <v>3</v>
      </c>
      <c r="B98" s="61" t="s">
        <v>112</v>
      </c>
      <c r="C98" s="56">
        <f>C99</f>
        <v>2</v>
      </c>
      <c r="D98" s="57"/>
      <c r="E98" s="57"/>
      <c r="F98" s="56">
        <f>F99</f>
        <v>2400</v>
      </c>
      <c r="G98" s="56">
        <f t="shared" si="18"/>
        <v>28800</v>
      </c>
      <c r="H98" s="139"/>
    </row>
    <row r="99" spans="1:8">
      <c r="A99" s="111"/>
      <c r="B99" s="40" t="s">
        <v>30</v>
      </c>
      <c r="C99" s="32">
        <v>2</v>
      </c>
      <c r="D99" s="32">
        <f t="shared" si="23"/>
        <v>1.2</v>
      </c>
      <c r="E99" s="32">
        <v>1200</v>
      </c>
      <c r="F99" s="32">
        <f>C99*E99</f>
        <v>2400</v>
      </c>
      <c r="G99" s="111">
        <f t="shared" si="18"/>
        <v>28800</v>
      </c>
      <c r="H99" s="139"/>
    </row>
    <row r="100" spans="1:8">
      <c r="A100" s="123">
        <v>4</v>
      </c>
      <c r="B100" s="51" t="s">
        <v>113</v>
      </c>
      <c r="C100" s="56">
        <f>C101</f>
        <v>2</v>
      </c>
      <c r="D100" s="57"/>
      <c r="E100" s="57"/>
      <c r="F100" s="56">
        <f>F101</f>
        <v>2400</v>
      </c>
      <c r="G100" s="56">
        <f t="shared" si="18"/>
        <v>28800</v>
      </c>
      <c r="H100" s="139"/>
    </row>
    <row r="101" spans="1:8">
      <c r="A101" s="111"/>
      <c r="B101" s="40" t="s">
        <v>30</v>
      </c>
      <c r="C101" s="32">
        <v>2</v>
      </c>
      <c r="D101" s="32">
        <f t="shared" si="23"/>
        <v>1.2</v>
      </c>
      <c r="E101" s="32">
        <v>1200</v>
      </c>
      <c r="F101" s="35">
        <f>C101*E101</f>
        <v>2400</v>
      </c>
      <c r="G101" s="111">
        <f t="shared" si="18"/>
        <v>28800</v>
      </c>
      <c r="H101" s="139"/>
    </row>
    <row r="102" spans="1:8" s="36" customFormat="1">
      <c r="A102" s="123">
        <v>5</v>
      </c>
      <c r="B102" s="55" t="s">
        <v>114</v>
      </c>
      <c r="C102" s="56">
        <f>C103</f>
        <v>2</v>
      </c>
      <c r="D102" s="57"/>
      <c r="E102" s="57"/>
      <c r="F102" s="56">
        <f>F103</f>
        <v>2400</v>
      </c>
      <c r="G102" s="56">
        <f t="shared" si="18"/>
        <v>28800</v>
      </c>
      <c r="H102" s="139"/>
    </row>
    <row r="103" spans="1:8">
      <c r="A103" s="111"/>
      <c r="B103" s="40" t="s">
        <v>30</v>
      </c>
      <c r="C103" s="32">
        <v>2</v>
      </c>
      <c r="D103" s="32">
        <f t="shared" si="23"/>
        <v>1.2</v>
      </c>
      <c r="E103" s="32">
        <v>1200</v>
      </c>
      <c r="F103" s="32">
        <f>C103*E103</f>
        <v>2400</v>
      </c>
      <c r="G103" s="111">
        <f t="shared" si="18"/>
        <v>28800</v>
      </c>
      <c r="H103" s="139"/>
    </row>
    <row r="104" spans="1:8" s="36" customFormat="1">
      <c r="A104" s="123">
        <v>6</v>
      </c>
      <c r="B104" s="60" t="s">
        <v>115</v>
      </c>
      <c r="C104" s="56">
        <f>C105</f>
        <v>2</v>
      </c>
      <c r="D104" s="57"/>
      <c r="E104" s="57"/>
      <c r="F104" s="56">
        <f>F105</f>
        <v>2400</v>
      </c>
      <c r="G104" s="56">
        <f t="shared" si="18"/>
        <v>28800</v>
      </c>
      <c r="H104" s="139"/>
    </row>
    <row r="105" spans="1:8">
      <c r="A105" s="111"/>
      <c r="B105" s="40" t="s">
        <v>30</v>
      </c>
      <c r="C105" s="32">
        <v>2</v>
      </c>
      <c r="D105" s="32">
        <f t="shared" si="23"/>
        <v>1.2</v>
      </c>
      <c r="E105" s="32">
        <v>1200</v>
      </c>
      <c r="F105" s="32">
        <f>C105*E105</f>
        <v>2400</v>
      </c>
      <c r="G105" s="111">
        <f t="shared" si="18"/>
        <v>28800</v>
      </c>
      <c r="H105" s="139"/>
    </row>
    <row r="106" spans="1:8" s="36" customFormat="1" ht="15.75" customHeight="1">
      <c r="A106" s="123">
        <v>7</v>
      </c>
      <c r="B106" s="51" t="s">
        <v>116</v>
      </c>
      <c r="C106" s="56">
        <f>C107</f>
        <v>1</v>
      </c>
      <c r="D106" s="57"/>
      <c r="E106" s="57"/>
      <c r="F106" s="56">
        <f>F107</f>
        <v>1200</v>
      </c>
      <c r="G106" s="56">
        <f t="shared" si="18"/>
        <v>14400</v>
      </c>
      <c r="H106" s="139"/>
    </row>
    <row r="107" spans="1:8">
      <c r="A107" s="111"/>
      <c r="B107" s="40" t="s">
        <v>30</v>
      </c>
      <c r="C107" s="32">
        <v>1</v>
      </c>
      <c r="D107" s="32">
        <f t="shared" si="23"/>
        <v>1.2</v>
      </c>
      <c r="E107" s="32">
        <v>1200</v>
      </c>
      <c r="F107" s="32">
        <f>C107*E107</f>
        <v>1200</v>
      </c>
      <c r="G107" s="111">
        <f t="shared" si="18"/>
        <v>14400</v>
      </c>
      <c r="H107" s="139"/>
    </row>
    <row r="108" spans="1:8" s="36" customFormat="1">
      <c r="A108" s="123">
        <v>8</v>
      </c>
      <c r="B108" s="51" t="s">
        <v>117</v>
      </c>
      <c r="C108" s="56">
        <f>C109</f>
        <v>2</v>
      </c>
      <c r="D108" s="57"/>
      <c r="E108" s="57"/>
      <c r="F108" s="56">
        <f>F109</f>
        <v>2400</v>
      </c>
      <c r="G108" s="56">
        <f t="shared" si="18"/>
        <v>28800</v>
      </c>
      <c r="H108" s="139"/>
    </row>
    <row r="109" spans="1:8">
      <c r="A109" s="111"/>
      <c r="B109" s="40" t="s">
        <v>30</v>
      </c>
      <c r="C109" s="32">
        <v>2</v>
      </c>
      <c r="D109" s="32">
        <f t="shared" si="23"/>
        <v>1.2</v>
      </c>
      <c r="E109" s="32">
        <v>1200</v>
      </c>
      <c r="F109" s="32">
        <f>C109*E109</f>
        <v>2400</v>
      </c>
      <c r="G109" s="111">
        <f t="shared" si="18"/>
        <v>28800</v>
      </c>
      <c r="H109" s="139"/>
    </row>
    <row r="110" spans="1:8">
      <c r="A110" s="125" t="s">
        <v>41</v>
      </c>
      <c r="B110" s="41" t="s">
        <v>83</v>
      </c>
      <c r="C110" s="38">
        <f>C111+C117+C119+C121+C123+C125+C127+C129</f>
        <v>35</v>
      </c>
      <c r="D110" s="39"/>
      <c r="E110" s="39"/>
      <c r="F110" s="38">
        <f>F111+F117+F119+F121+F123+F125+F127+F129</f>
        <v>40700</v>
      </c>
      <c r="G110" s="38">
        <f>G111+G117+G119+G121+G123+G125+G127+G129</f>
        <v>488400</v>
      </c>
      <c r="H110" s="139"/>
    </row>
    <row r="111" spans="1:8">
      <c r="A111" s="121"/>
      <c r="B111" s="59" t="s">
        <v>40</v>
      </c>
      <c r="C111" s="56">
        <f>C112+C113+C114+C115+C116</f>
        <v>16</v>
      </c>
      <c r="D111" s="57"/>
      <c r="E111" s="57"/>
      <c r="F111" s="56">
        <f>F112+F113+F114+F115+F116</f>
        <v>17900</v>
      </c>
      <c r="G111" s="56">
        <f t="shared" si="18"/>
        <v>214800</v>
      </c>
      <c r="H111" s="139"/>
    </row>
    <row r="112" spans="1:8">
      <c r="A112" s="111"/>
      <c r="B112" s="29" t="s">
        <v>28</v>
      </c>
      <c r="C112" s="32">
        <v>1</v>
      </c>
      <c r="D112" s="88">
        <f t="shared" si="23"/>
        <v>1.4</v>
      </c>
      <c r="E112" s="32">
        <v>1400</v>
      </c>
      <c r="F112" s="32">
        <f>C112*E112</f>
        <v>1400</v>
      </c>
      <c r="G112" s="111">
        <f t="shared" si="18"/>
        <v>16800</v>
      </c>
      <c r="H112" s="139"/>
    </row>
    <row r="113" spans="1:8">
      <c r="A113" s="111"/>
      <c r="B113" s="29" t="s">
        <v>31</v>
      </c>
      <c r="C113" s="32">
        <v>1</v>
      </c>
      <c r="D113" s="32">
        <f t="shared" si="23"/>
        <v>0.8</v>
      </c>
      <c r="E113" s="32">
        <v>800</v>
      </c>
      <c r="F113" s="32">
        <f>C113*E113</f>
        <v>800</v>
      </c>
      <c r="G113" s="111">
        <f t="shared" ref="G113" si="25">F113*12</f>
        <v>9600</v>
      </c>
      <c r="H113" s="139"/>
    </row>
    <row r="114" spans="1:8">
      <c r="A114" s="111"/>
      <c r="B114" s="40" t="s">
        <v>30</v>
      </c>
      <c r="C114" s="32">
        <v>12</v>
      </c>
      <c r="D114" s="32">
        <f t="shared" si="23"/>
        <v>1.2</v>
      </c>
      <c r="E114" s="32">
        <v>1200</v>
      </c>
      <c r="F114" s="32">
        <f>C114*E114</f>
        <v>14400</v>
      </c>
      <c r="G114" s="111">
        <f t="shared" si="18"/>
        <v>172800</v>
      </c>
      <c r="H114" s="139"/>
    </row>
    <row r="115" spans="1:8">
      <c r="A115" s="111"/>
      <c r="B115" s="29" t="s">
        <v>32</v>
      </c>
      <c r="C115" s="32">
        <v>1</v>
      </c>
      <c r="D115" s="32">
        <f t="shared" si="23"/>
        <v>0.8</v>
      </c>
      <c r="E115" s="32">
        <v>800</v>
      </c>
      <c r="F115" s="32">
        <f>C115*E115</f>
        <v>800</v>
      </c>
      <c r="G115" s="111">
        <f t="shared" si="18"/>
        <v>9600</v>
      </c>
      <c r="H115" s="139"/>
    </row>
    <row r="116" spans="1:8">
      <c r="A116" s="111"/>
      <c r="B116" s="29" t="s">
        <v>15</v>
      </c>
      <c r="C116" s="32">
        <v>1</v>
      </c>
      <c r="D116" s="88">
        <f t="shared" si="23"/>
        <v>0.5</v>
      </c>
      <c r="E116" s="32">
        <v>500</v>
      </c>
      <c r="F116" s="32">
        <f>C116*E116</f>
        <v>500</v>
      </c>
      <c r="G116" s="111">
        <f t="shared" si="18"/>
        <v>6000</v>
      </c>
      <c r="H116" s="139"/>
    </row>
    <row r="117" spans="1:8">
      <c r="A117" s="123">
        <v>1</v>
      </c>
      <c r="B117" s="60" t="s">
        <v>118</v>
      </c>
      <c r="C117" s="56">
        <f>C118</f>
        <v>2</v>
      </c>
      <c r="D117" s="57"/>
      <c r="E117" s="57"/>
      <c r="F117" s="56">
        <f>F118</f>
        <v>2400</v>
      </c>
      <c r="G117" s="56">
        <f t="shared" si="18"/>
        <v>28800</v>
      </c>
      <c r="H117" s="139"/>
    </row>
    <row r="118" spans="1:8">
      <c r="A118" s="111"/>
      <c r="B118" s="40" t="s">
        <v>30</v>
      </c>
      <c r="C118" s="32">
        <v>2</v>
      </c>
      <c r="D118" s="32">
        <f t="shared" si="23"/>
        <v>1.2</v>
      </c>
      <c r="E118" s="32">
        <v>1200</v>
      </c>
      <c r="F118" s="32">
        <f>C118*E118</f>
        <v>2400</v>
      </c>
      <c r="G118" s="111">
        <f t="shared" ref="G118:G169" si="26">F118*12</f>
        <v>28800</v>
      </c>
      <c r="H118" s="139"/>
    </row>
    <row r="119" spans="1:8">
      <c r="A119" s="123">
        <v>2</v>
      </c>
      <c r="B119" s="61" t="s">
        <v>119</v>
      </c>
      <c r="C119" s="56">
        <f>C120</f>
        <v>2</v>
      </c>
      <c r="D119" s="57"/>
      <c r="E119" s="57"/>
      <c r="F119" s="56">
        <f>F120</f>
        <v>2400</v>
      </c>
      <c r="G119" s="56">
        <f t="shared" si="26"/>
        <v>28800</v>
      </c>
      <c r="H119" s="139"/>
    </row>
    <row r="120" spans="1:8">
      <c r="A120" s="111"/>
      <c r="B120" s="40" t="s">
        <v>30</v>
      </c>
      <c r="C120" s="32">
        <v>2</v>
      </c>
      <c r="D120" s="32">
        <f t="shared" si="23"/>
        <v>1.2</v>
      </c>
      <c r="E120" s="32">
        <v>1200</v>
      </c>
      <c r="F120" s="32">
        <f>C120*E120</f>
        <v>2400</v>
      </c>
      <c r="G120" s="111">
        <f t="shared" si="26"/>
        <v>28800</v>
      </c>
      <c r="H120" s="139"/>
    </row>
    <row r="121" spans="1:8">
      <c r="A121" s="123">
        <v>3</v>
      </c>
      <c r="B121" s="61" t="s">
        <v>120</v>
      </c>
      <c r="C121" s="56">
        <f>C122</f>
        <v>4</v>
      </c>
      <c r="D121" s="57"/>
      <c r="E121" s="57"/>
      <c r="F121" s="56">
        <f>F122</f>
        <v>4800</v>
      </c>
      <c r="G121" s="56">
        <f t="shared" si="26"/>
        <v>57600</v>
      </c>
      <c r="H121" s="139"/>
    </row>
    <row r="122" spans="1:8">
      <c r="A122" s="111"/>
      <c r="B122" s="40" t="s">
        <v>30</v>
      </c>
      <c r="C122" s="32">
        <v>4</v>
      </c>
      <c r="D122" s="32">
        <f t="shared" si="23"/>
        <v>1.2</v>
      </c>
      <c r="E122" s="32">
        <v>1200</v>
      </c>
      <c r="F122" s="32">
        <f>C122*E122</f>
        <v>4800</v>
      </c>
      <c r="G122" s="111">
        <f t="shared" si="26"/>
        <v>57600</v>
      </c>
      <c r="H122" s="139"/>
    </row>
    <row r="123" spans="1:8">
      <c r="A123" s="123">
        <v>4</v>
      </c>
      <c r="B123" s="61" t="s">
        <v>121</v>
      </c>
      <c r="C123" s="56">
        <f>C124</f>
        <v>4</v>
      </c>
      <c r="D123" s="57"/>
      <c r="E123" s="57"/>
      <c r="F123" s="56">
        <f>F124</f>
        <v>4800</v>
      </c>
      <c r="G123" s="56">
        <f t="shared" si="26"/>
        <v>57600</v>
      </c>
      <c r="H123" s="139"/>
    </row>
    <row r="124" spans="1:8">
      <c r="A124" s="111"/>
      <c r="B124" s="40" t="s">
        <v>30</v>
      </c>
      <c r="C124" s="32">
        <v>4</v>
      </c>
      <c r="D124" s="32">
        <f t="shared" si="23"/>
        <v>1.2</v>
      </c>
      <c r="E124" s="32">
        <v>1200</v>
      </c>
      <c r="F124" s="32">
        <f>C124*E124</f>
        <v>4800</v>
      </c>
      <c r="G124" s="111">
        <f t="shared" si="26"/>
        <v>57600</v>
      </c>
      <c r="H124" s="139"/>
    </row>
    <row r="125" spans="1:8">
      <c r="A125" s="123">
        <v>5</v>
      </c>
      <c r="B125" s="60" t="s">
        <v>122</v>
      </c>
      <c r="C125" s="56">
        <f>C126</f>
        <v>2</v>
      </c>
      <c r="D125" s="57"/>
      <c r="E125" s="57"/>
      <c r="F125" s="56">
        <f>F126</f>
        <v>2400</v>
      </c>
      <c r="G125" s="56">
        <f t="shared" si="26"/>
        <v>28800</v>
      </c>
      <c r="H125" s="139"/>
    </row>
    <row r="126" spans="1:8">
      <c r="A126" s="111"/>
      <c r="B126" s="40" t="s">
        <v>30</v>
      </c>
      <c r="C126" s="32">
        <v>2</v>
      </c>
      <c r="D126" s="32">
        <f t="shared" si="23"/>
        <v>1.2</v>
      </c>
      <c r="E126" s="32">
        <v>1200</v>
      </c>
      <c r="F126" s="32">
        <f>C126*E126</f>
        <v>2400</v>
      </c>
      <c r="G126" s="111">
        <f t="shared" si="26"/>
        <v>28800</v>
      </c>
      <c r="H126" s="139"/>
    </row>
    <row r="127" spans="1:8">
      <c r="A127" s="123">
        <v>6</v>
      </c>
      <c r="B127" s="60" t="s">
        <v>123</v>
      </c>
      <c r="C127" s="56">
        <f>C128</f>
        <v>3</v>
      </c>
      <c r="D127" s="57"/>
      <c r="E127" s="57"/>
      <c r="F127" s="56">
        <f>F128</f>
        <v>3600</v>
      </c>
      <c r="G127" s="56">
        <f t="shared" si="26"/>
        <v>43200</v>
      </c>
      <c r="H127" s="139"/>
    </row>
    <row r="128" spans="1:8">
      <c r="A128" s="111"/>
      <c r="B128" s="40" t="s">
        <v>30</v>
      </c>
      <c r="C128" s="32">
        <v>3</v>
      </c>
      <c r="D128" s="32">
        <f t="shared" si="23"/>
        <v>1.2</v>
      </c>
      <c r="E128" s="32">
        <v>1200</v>
      </c>
      <c r="F128" s="32">
        <f>C128*E128</f>
        <v>3600</v>
      </c>
      <c r="G128" s="111">
        <f t="shared" si="26"/>
        <v>43200</v>
      </c>
      <c r="H128" s="139"/>
    </row>
    <row r="129" spans="1:8">
      <c r="A129" s="123">
        <v>7</v>
      </c>
      <c r="B129" s="61" t="s">
        <v>124</v>
      </c>
      <c r="C129" s="56">
        <f>C130</f>
        <v>2</v>
      </c>
      <c r="D129" s="57"/>
      <c r="E129" s="57"/>
      <c r="F129" s="56">
        <f>F130</f>
        <v>2400</v>
      </c>
      <c r="G129" s="56">
        <f t="shared" si="26"/>
        <v>28800</v>
      </c>
      <c r="H129" s="139"/>
    </row>
    <row r="130" spans="1:8">
      <c r="A130" s="111"/>
      <c r="B130" s="40" t="s">
        <v>30</v>
      </c>
      <c r="C130" s="32">
        <v>2</v>
      </c>
      <c r="D130" s="32">
        <f t="shared" si="23"/>
        <v>1.2</v>
      </c>
      <c r="E130" s="32">
        <v>1200</v>
      </c>
      <c r="F130" s="32">
        <f>C130*E130</f>
        <v>2400</v>
      </c>
      <c r="G130" s="111">
        <f t="shared" si="26"/>
        <v>28800</v>
      </c>
      <c r="H130" s="139"/>
    </row>
    <row r="131" spans="1:8" s="36" customFormat="1" ht="25.5">
      <c r="A131" s="125" t="s">
        <v>43</v>
      </c>
      <c r="B131" s="41" t="s">
        <v>84</v>
      </c>
      <c r="C131" s="44">
        <f>C132+C138+C140+C142+C144+C146</f>
        <v>16</v>
      </c>
      <c r="D131" s="39"/>
      <c r="E131" s="44"/>
      <c r="F131" s="44">
        <f>F132+F138+F140+F142+F144+F146</f>
        <v>17900</v>
      </c>
      <c r="G131" s="44">
        <f>G132+G138+G140+G142+G144+G146</f>
        <v>214800</v>
      </c>
      <c r="H131" s="139"/>
    </row>
    <row r="132" spans="1:8" s="36" customFormat="1">
      <c r="A132" s="121"/>
      <c r="B132" s="59" t="s">
        <v>42</v>
      </c>
      <c r="C132" s="62">
        <f>C133+C134+C135+C136+C137</f>
        <v>7</v>
      </c>
      <c r="D132" s="57"/>
      <c r="E132" s="62"/>
      <c r="F132" s="62">
        <f>F133+F134+F135+F136+F137</f>
        <v>7100</v>
      </c>
      <c r="G132" s="62">
        <f t="shared" si="26"/>
        <v>85200</v>
      </c>
      <c r="H132" s="139"/>
    </row>
    <row r="133" spans="1:8">
      <c r="A133" s="122"/>
      <c r="B133" s="116" t="s">
        <v>28</v>
      </c>
      <c r="C133" s="109">
        <v>1</v>
      </c>
      <c r="D133" s="88">
        <f t="shared" si="23"/>
        <v>1.4</v>
      </c>
      <c r="E133" s="109">
        <v>1400</v>
      </c>
      <c r="F133" s="109">
        <f>C133*E133</f>
        <v>1400</v>
      </c>
      <c r="G133" s="111">
        <f t="shared" ref="G133" si="27">F133*12</f>
        <v>16800</v>
      </c>
      <c r="H133" s="139"/>
    </row>
    <row r="134" spans="1:8">
      <c r="A134" s="122"/>
      <c r="B134" s="116" t="s">
        <v>31</v>
      </c>
      <c r="C134" s="109">
        <v>1</v>
      </c>
      <c r="D134" s="32">
        <f t="shared" si="23"/>
        <v>0.8</v>
      </c>
      <c r="E134" s="109">
        <v>800</v>
      </c>
      <c r="F134" s="109">
        <f>C134*E134</f>
        <v>800</v>
      </c>
      <c r="G134" s="111">
        <f t="shared" ref="G134" si="28">F134*12</f>
        <v>9600</v>
      </c>
      <c r="H134" s="139"/>
    </row>
    <row r="135" spans="1:8">
      <c r="A135" s="122"/>
      <c r="B135" s="40" t="s">
        <v>30</v>
      </c>
      <c r="C135" s="109">
        <v>3</v>
      </c>
      <c r="D135" s="32">
        <f t="shared" si="23"/>
        <v>1.2</v>
      </c>
      <c r="E135" s="109">
        <v>1200</v>
      </c>
      <c r="F135" s="109">
        <f>C135*E135</f>
        <v>3600</v>
      </c>
      <c r="G135" s="111">
        <f t="shared" si="26"/>
        <v>43200</v>
      </c>
      <c r="H135" s="139"/>
    </row>
    <row r="136" spans="1:8">
      <c r="A136" s="122"/>
      <c r="B136" s="116" t="s">
        <v>32</v>
      </c>
      <c r="C136" s="109">
        <v>1</v>
      </c>
      <c r="D136" s="32">
        <f t="shared" si="23"/>
        <v>0.8</v>
      </c>
      <c r="E136" s="109">
        <v>800</v>
      </c>
      <c r="F136" s="109">
        <f>C136*E136</f>
        <v>800</v>
      </c>
      <c r="G136" s="111">
        <f t="shared" si="26"/>
        <v>9600</v>
      </c>
      <c r="H136" s="139"/>
    </row>
    <row r="137" spans="1:8">
      <c r="A137" s="111"/>
      <c r="B137" s="30" t="s">
        <v>15</v>
      </c>
      <c r="C137" s="35">
        <v>1</v>
      </c>
      <c r="D137" s="32">
        <f t="shared" si="23"/>
        <v>0.5</v>
      </c>
      <c r="E137" s="35">
        <v>500</v>
      </c>
      <c r="F137" s="35">
        <f>C137*E137</f>
        <v>500</v>
      </c>
      <c r="G137" s="111">
        <f t="shared" si="26"/>
        <v>6000</v>
      </c>
      <c r="H137" s="139"/>
    </row>
    <row r="138" spans="1:8" s="36" customFormat="1">
      <c r="A138" s="123">
        <v>1</v>
      </c>
      <c r="B138" s="55" t="s">
        <v>125</v>
      </c>
      <c r="C138" s="56">
        <f>C139</f>
        <v>1</v>
      </c>
      <c r="D138" s="57"/>
      <c r="E138" s="57"/>
      <c r="F138" s="56">
        <f>F139</f>
        <v>1200</v>
      </c>
      <c r="G138" s="56">
        <f t="shared" si="26"/>
        <v>14400</v>
      </c>
      <c r="H138" s="139"/>
    </row>
    <row r="139" spans="1:8">
      <c r="A139" s="111"/>
      <c r="B139" s="40" t="s">
        <v>30</v>
      </c>
      <c r="C139" s="32">
        <v>1</v>
      </c>
      <c r="D139" s="32">
        <f t="shared" ref="D139:D192" si="29">+E139/1000</f>
        <v>1.2</v>
      </c>
      <c r="E139" s="32">
        <v>1200</v>
      </c>
      <c r="F139" s="32">
        <f>C139*E139</f>
        <v>1200</v>
      </c>
      <c r="G139" s="111">
        <f t="shared" si="26"/>
        <v>14400</v>
      </c>
      <c r="H139" s="139"/>
    </row>
    <row r="140" spans="1:8" s="36" customFormat="1">
      <c r="A140" s="123">
        <v>2</v>
      </c>
      <c r="B140" s="55" t="s">
        <v>126</v>
      </c>
      <c r="C140" s="56">
        <f>C141</f>
        <v>2</v>
      </c>
      <c r="D140" s="57"/>
      <c r="E140" s="57"/>
      <c r="F140" s="56">
        <f>F141</f>
        <v>2400</v>
      </c>
      <c r="G140" s="56">
        <f t="shared" si="26"/>
        <v>28800</v>
      </c>
      <c r="H140" s="139"/>
    </row>
    <row r="141" spans="1:8">
      <c r="A141" s="111"/>
      <c r="B141" s="40" t="s">
        <v>30</v>
      </c>
      <c r="C141" s="32">
        <v>2</v>
      </c>
      <c r="D141" s="32">
        <f t="shared" si="29"/>
        <v>1.2</v>
      </c>
      <c r="E141" s="32">
        <v>1200</v>
      </c>
      <c r="F141" s="32">
        <f>C141*E141</f>
        <v>2400</v>
      </c>
      <c r="G141" s="111">
        <f t="shared" si="26"/>
        <v>28800</v>
      </c>
      <c r="H141" s="139"/>
    </row>
    <row r="142" spans="1:8" s="36" customFormat="1">
      <c r="A142" s="123">
        <v>3</v>
      </c>
      <c r="B142" s="55" t="s">
        <v>127</v>
      </c>
      <c r="C142" s="56">
        <f>C143</f>
        <v>2</v>
      </c>
      <c r="D142" s="57"/>
      <c r="E142" s="57"/>
      <c r="F142" s="56">
        <f>F143</f>
        <v>2400</v>
      </c>
      <c r="G142" s="56">
        <f t="shared" si="26"/>
        <v>28800</v>
      </c>
      <c r="H142" s="139"/>
    </row>
    <row r="143" spans="1:8">
      <c r="A143" s="111"/>
      <c r="B143" s="40" t="s">
        <v>30</v>
      </c>
      <c r="C143" s="32">
        <v>2</v>
      </c>
      <c r="D143" s="32">
        <f t="shared" si="29"/>
        <v>1.2</v>
      </c>
      <c r="E143" s="32">
        <v>1200</v>
      </c>
      <c r="F143" s="32">
        <f>C143*E143</f>
        <v>2400</v>
      </c>
      <c r="G143" s="111">
        <f t="shared" si="26"/>
        <v>28800</v>
      </c>
      <c r="H143" s="139"/>
    </row>
    <row r="144" spans="1:8" s="36" customFormat="1">
      <c r="A144" s="123">
        <v>4</v>
      </c>
      <c r="B144" s="55" t="s">
        <v>128</v>
      </c>
      <c r="C144" s="56">
        <f>C145</f>
        <v>2</v>
      </c>
      <c r="D144" s="57"/>
      <c r="E144" s="57"/>
      <c r="F144" s="56">
        <f>F145</f>
        <v>2400</v>
      </c>
      <c r="G144" s="56">
        <f t="shared" si="26"/>
        <v>28800</v>
      </c>
      <c r="H144" s="139"/>
    </row>
    <row r="145" spans="1:8">
      <c r="A145" s="111"/>
      <c r="B145" s="40" t="s">
        <v>30</v>
      </c>
      <c r="C145" s="32">
        <v>2</v>
      </c>
      <c r="D145" s="32">
        <f t="shared" si="29"/>
        <v>1.2</v>
      </c>
      <c r="E145" s="32">
        <v>1200</v>
      </c>
      <c r="F145" s="32">
        <f>C145*E145</f>
        <v>2400</v>
      </c>
      <c r="G145" s="111">
        <f t="shared" si="26"/>
        <v>28800</v>
      </c>
      <c r="H145" s="139"/>
    </row>
    <row r="146" spans="1:8" s="36" customFormat="1">
      <c r="A146" s="123">
        <v>5</v>
      </c>
      <c r="B146" s="55" t="s">
        <v>129</v>
      </c>
      <c r="C146" s="56">
        <f>C147</f>
        <v>2</v>
      </c>
      <c r="D146" s="57"/>
      <c r="E146" s="57"/>
      <c r="F146" s="56">
        <f>F147</f>
        <v>2400</v>
      </c>
      <c r="G146" s="56">
        <f t="shared" si="26"/>
        <v>28800</v>
      </c>
      <c r="H146" s="139"/>
    </row>
    <row r="147" spans="1:8" ht="16.5" customHeight="1">
      <c r="A147" s="111"/>
      <c r="B147" s="40" t="s">
        <v>30</v>
      </c>
      <c r="C147" s="32">
        <v>2</v>
      </c>
      <c r="D147" s="32">
        <f t="shared" si="29"/>
        <v>1.2</v>
      </c>
      <c r="E147" s="32">
        <v>1200</v>
      </c>
      <c r="F147" s="32">
        <f>C147*E147</f>
        <v>2400</v>
      </c>
      <c r="G147" s="111">
        <f t="shared" si="26"/>
        <v>28800</v>
      </c>
      <c r="H147" s="139"/>
    </row>
    <row r="148" spans="1:8" ht="25.5">
      <c r="A148" s="125" t="s">
        <v>45</v>
      </c>
      <c r="B148" s="41" t="s">
        <v>85</v>
      </c>
      <c r="C148" s="44">
        <f>C149+C155+C157+C159+C162</f>
        <v>15</v>
      </c>
      <c r="D148" s="39"/>
      <c r="E148" s="44"/>
      <c r="F148" s="44">
        <f>F149+F155+F157+F159+F162</f>
        <v>16300</v>
      </c>
      <c r="G148" s="44">
        <f>G149+G155+G157+G159+G162</f>
        <v>195600</v>
      </c>
      <c r="H148" s="139"/>
    </row>
    <row r="149" spans="1:8">
      <c r="A149" s="121"/>
      <c r="B149" s="59" t="s">
        <v>44</v>
      </c>
      <c r="C149" s="62">
        <f>C150+C151+C152+C153+C154</f>
        <v>9</v>
      </c>
      <c r="D149" s="57"/>
      <c r="E149" s="62"/>
      <c r="F149" s="62">
        <f>F150+F151+F152+F153+F154</f>
        <v>9500</v>
      </c>
      <c r="G149" s="62">
        <f t="shared" si="26"/>
        <v>114000</v>
      </c>
      <c r="H149" s="139"/>
    </row>
    <row r="150" spans="1:8">
      <c r="A150" s="111"/>
      <c r="B150" s="30" t="s">
        <v>28</v>
      </c>
      <c r="C150" s="32">
        <v>1</v>
      </c>
      <c r="D150" s="88">
        <f t="shared" ref="D150:D151" si="30">+E150/1000</f>
        <v>1.4</v>
      </c>
      <c r="E150" s="32">
        <v>1400</v>
      </c>
      <c r="F150" s="32">
        <f>C150*E150</f>
        <v>1400</v>
      </c>
      <c r="G150" s="111">
        <f t="shared" ref="G150" si="31">F150*12</f>
        <v>16800</v>
      </c>
      <c r="H150" s="139"/>
    </row>
    <row r="151" spans="1:8">
      <c r="A151" s="111"/>
      <c r="B151" s="30" t="s">
        <v>31</v>
      </c>
      <c r="C151" s="32">
        <v>1</v>
      </c>
      <c r="D151" s="88">
        <f t="shared" si="30"/>
        <v>0.8</v>
      </c>
      <c r="E151" s="32">
        <v>800</v>
      </c>
      <c r="F151" s="32">
        <f>C151*E151</f>
        <v>800</v>
      </c>
      <c r="G151" s="111">
        <f t="shared" ref="G151" si="32">F151*12</f>
        <v>9600</v>
      </c>
      <c r="H151" s="139"/>
    </row>
    <row r="152" spans="1:8">
      <c r="A152" s="111"/>
      <c r="B152" s="40" t="s">
        <v>30</v>
      </c>
      <c r="C152" s="32">
        <v>5</v>
      </c>
      <c r="D152" s="32">
        <f t="shared" si="29"/>
        <v>1.2</v>
      </c>
      <c r="E152" s="32">
        <v>1200</v>
      </c>
      <c r="F152" s="32">
        <f>C152*E152</f>
        <v>6000</v>
      </c>
      <c r="G152" s="111">
        <f t="shared" si="26"/>
        <v>72000</v>
      </c>
      <c r="H152" s="139"/>
    </row>
    <row r="153" spans="1:8">
      <c r="A153" s="111"/>
      <c r="B153" s="30" t="s">
        <v>32</v>
      </c>
      <c r="C153" s="32">
        <v>1</v>
      </c>
      <c r="D153" s="32">
        <f t="shared" si="29"/>
        <v>0.8</v>
      </c>
      <c r="E153" s="32">
        <v>800</v>
      </c>
      <c r="F153" s="32">
        <f>C153*E153</f>
        <v>800</v>
      </c>
      <c r="G153" s="111">
        <f t="shared" si="26"/>
        <v>9600</v>
      </c>
      <c r="H153" s="139"/>
    </row>
    <row r="154" spans="1:8">
      <c r="A154" s="111"/>
      <c r="B154" s="30" t="s">
        <v>15</v>
      </c>
      <c r="C154" s="32">
        <v>1</v>
      </c>
      <c r="D154" s="88">
        <f t="shared" si="29"/>
        <v>0.5</v>
      </c>
      <c r="E154" s="32">
        <v>500</v>
      </c>
      <c r="F154" s="32">
        <f>C154*E154</f>
        <v>500</v>
      </c>
      <c r="G154" s="111">
        <f t="shared" si="26"/>
        <v>6000</v>
      </c>
      <c r="H154" s="139"/>
    </row>
    <row r="155" spans="1:8" s="36" customFormat="1">
      <c r="A155" s="123">
        <v>1</v>
      </c>
      <c r="B155" s="55" t="s">
        <v>130</v>
      </c>
      <c r="C155" s="56">
        <f>C156</f>
        <v>3</v>
      </c>
      <c r="D155" s="57"/>
      <c r="E155" s="57"/>
      <c r="F155" s="56">
        <f>F156</f>
        <v>3600</v>
      </c>
      <c r="G155" s="56">
        <f t="shared" si="26"/>
        <v>43200</v>
      </c>
      <c r="H155" s="139"/>
    </row>
    <row r="156" spans="1:8">
      <c r="A156" s="111"/>
      <c r="B156" s="40" t="s">
        <v>30</v>
      </c>
      <c r="C156" s="32">
        <v>3</v>
      </c>
      <c r="D156" s="32">
        <f t="shared" si="29"/>
        <v>1.2</v>
      </c>
      <c r="E156" s="32">
        <v>1200</v>
      </c>
      <c r="F156" s="35">
        <f>C156*E156</f>
        <v>3600</v>
      </c>
      <c r="G156" s="111">
        <f t="shared" si="26"/>
        <v>43200</v>
      </c>
      <c r="H156" s="139"/>
    </row>
    <row r="157" spans="1:8" s="36" customFormat="1">
      <c r="A157" s="123">
        <v>2</v>
      </c>
      <c r="B157" s="55" t="s">
        <v>131</v>
      </c>
      <c r="C157" s="56">
        <f>C158</f>
        <v>2</v>
      </c>
      <c r="D157" s="57"/>
      <c r="E157" s="57"/>
      <c r="F157" s="56">
        <f>F158</f>
        <v>2400</v>
      </c>
      <c r="G157" s="56">
        <f t="shared" si="26"/>
        <v>28800</v>
      </c>
      <c r="H157" s="139"/>
    </row>
    <row r="158" spans="1:8">
      <c r="A158" s="111"/>
      <c r="B158" s="40" t="s">
        <v>30</v>
      </c>
      <c r="C158" s="35">
        <v>2</v>
      </c>
      <c r="D158" s="32">
        <f t="shared" si="29"/>
        <v>1.2</v>
      </c>
      <c r="E158" s="35">
        <v>1200</v>
      </c>
      <c r="F158" s="35">
        <f>C158*E158</f>
        <v>2400</v>
      </c>
      <c r="G158" s="111">
        <f t="shared" si="26"/>
        <v>28800</v>
      </c>
      <c r="H158" s="139"/>
    </row>
    <row r="159" spans="1:8">
      <c r="A159" s="123">
        <v>3</v>
      </c>
      <c r="B159" s="55" t="s">
        <v>132</v>
      </c>
      <c r="C159" s="56">
        <v>0</v>
      </c>
      <c r="D159" s="57"/>
      <c r="E159" s="57"/>
      <c r="F159" s="56">
        <f>F160+F161</f>
        <v>0</v>
      </c>
      <c r="G159" s="56">
        <f t="shared" si="26"/>
        <v>0</v>
      </c>
      <c r="H159" s="139"/>
    </row>
    <row r="160" spans="1:8" s="28" customFormat="1">
      <c r="A160" s="82"/>
      <c r="B160" s="46"/>
      <c r="C160" s="27"/>
      <c r="D160" s="27"/>
      <c r="E160" s="27"/>
      <c r="F160" s="27"/>
      <c r="G160" s="82">
        <f t="shared" si="26"/>
        <v>0</v>
      </c>
      <c r="H160" s="139"/>
    </row>
    <row r="161" spans="1:8">
      <c r="A161" s="111"/>
      <c r="B161" s="30"/>
      <c r="C161" s="31"/>
      <c r="D161" s="27"/>
      <c r="E161" s="31"/>
      <c r="F161" s="31"/>
      <c r="G161" s="82">
        <f t="shared" si="26"/>
        <v>0</v>
      </c>
      <c r="H161" s="139"/>
    </row>
    <row r="162" spans="1:8">
      <c r="A162" s="123">
        <v>4</v>
      </c>
      <c r="B162" s="55" t="s">
        <v>133</v>
      </c>
      <c r="C162" s="56">
        <f>C163</f>
        <v>1</v>
      </c>
      <c r="D162" s="57"/>
      <c r="E162" s="57"/>
      <c r="F162" s="56">
        <f>F163</f>
        <v>800</v>
      </c>
      <c r="G162" s="56">
        <f t="shared" si="26"/>
        <v>9600</v>
      </c>
      <c r="H162" s="139"/>
    </row>
    <row r="163" spans="1:8">
      <c r="A163" s="111"/>
      <c r="B163" s="40" t="s">
        <v>30</v>
      </c>
      <c r="C163" s="32">
        <v>1</v>
      </c>
      <c r="D163" s="32">
        <f t="shared" si="29"/>
        <v>0.8</v>
      </c>
      <c r="E163" s="32">
        <v>800</v>
      </c>
      <c r="F163" s="35">
        <f>C163*E163</f>
        <v>800</v>
      </c>
      <c r="G163" s="111">
        <f t="shared" si="26"/>
        <v>9600</v>
      </c>
      <c r="H163" s="139"/>
    </row>
    <row r="164" spans="1:8">
      <c r="A164" s="125" t="s">
        <v>47</v>
      </c>
      <c r="B164" s="41" t="s">
        <v>86</v>
      </c>
      <c r="C164" s="44">
        <f>C165+C171+C173+C175+C178+C180</f>
        <v>16</v>
      </c>
      <c r="D164" s="39"/>
      <c r="E164" s="44"/>
      <c r="F164" s="44">
        <f>F165+F171+F173+F175+F178+F180</f>
        <v>17900</v>
      </c>
      <c r="G164" s="44">
        <f>G165+G171+G173+G175+G178+G180</f>
        <v>214800</v>
      </c>
      <c r="H164" s="139"/>
    </row>
    <row r="165" spans="1:8">
      <c r="A165" s="121"/>
      <c r="B165" s="59" t="s">
        <v>46</v>
      </c>
      <c r="C165" s="62">
        <f>C166+C167+C168+C169+C170</f>
        <v>9</v>
      </c>
      <c r="D165" s="57"/>
      <c r="E165" s="62"/>
      <c r="F165" s="62">
        <f>F166+F167+F168+F169+F170</f>
        <v>9500</v>
      </c>
      <c r="G165" s="62">
        <f t="shared" si="26"/>
        <v>114000</v>
      </c>
      <c r="H165" s="139"/>
    </row>
    <row r="166" spans="1:8">
      <c r="A166" s="111"/>
      <c r="B166" s="40" t="s">
        <v>28</v>
      </c>
      <c r="C166" s="32">
        <v>1</v>
      </c>
      <c r="D166" s="88">
        <f t="shared" ref="D166:D167" si="33">+E166/1000</f>
        <v>1.4</v>
      </c>
      <c r="E166" s="32">
        <v>1400</v>
      </c>
      <c r="F166" s="32">
        <f>C166*E166</f>
        <v>1400</v>
      </c>
      <c r="G166" s="111">
        <f t="shared" ref="G166" si="34">F166*12</f>
        <v>16800</v>
      </c>
      <c r="H166" s="139"/>
    </row>
    <row r="167" spans="1:8">
      <c r="A167" s="111"/>
      <c r="B167" s="40" t="s">
        <v>31</v>
      </c>
      <c r="C167" s="32">
        <v>1</v>
      </c>
      <c r="D167" s="32">
        <f t="shared" si="33"/>
        <v>0.8</v>
      </c>
      <c r="E167" s="32">
        <v>800</v>
      </c>
      <c r="F167" s="32">
        <f>C167*E167</f>
        <v>800</v>
      </c>
      <c r="G167" s="111">
        <f t="shared" ref="G167" si="35">F167*12</f>
        <v>9600</v>
      </c>
      <c r="H167" s="139"/>
    </row>
    <row r="168" spans="1:8">
      <c r="A168" s="111"/>
      <c r="B168" s="40" t="s">
        <v>30</v>
      </c>
      <c r="C168" s="32">
        <v>5</v>
      </c>
      <c r="D168" s="32">
        <f t="shared" si="29"/>
        <v>1.2</v>
      </c>
      <c r="E168" s="32">
        <v>1200</v>
      </c>
      <c r="F168" s="32">
        <f>C168*E168</f>
        <v>6000</v>
      </c>
      <c r="G168" s="111">
        <f t="shared" si="26"/>
        <v>72000</v>
      </c>
      <c r="H168" s="139"/>
    </row>
    <row r="169" spans="1:8">
      <c r="A169" s="111"/>
      <c r="B169" s="40" t="s">
        <v>32</v>
      </c>
      <c r="C169" s="32">
        <v>1</v>
      </c>
      <c r="D169" s="32">
        <f t="shared" si="29"/>
        <v>0.8</v>
      </c>
      <c r="E169" s="32">
        <v>800</v>
      </c>
      <c r="F169" s="32">
        <f>C169*E169</f>
        <v>800</v>
      </c>
      <c r="G169" s="111">
        <f t="shared" si="26"/>
        <v>9600</v>
      </c>
      <c r="H169" s="139"/>
    </row>
    <row r="170" spans="1:8">
      <c r="A170" s="111"/>
      <c r="B170" s="40" t="s">
        <v>15</v>
      </c>
      <c r="C170" s="32">
        <v>1</v>
      </c>
      <c r="D170" s="88">
        <f t="shared" si="29"/>
        <v>0.5</v>
      </c>
      <c r="E170" s="32">
        <v>500</v>
      </c>
      <c r="F170" s="32">
        <f>C170*E170</f>
        <v>500</v>
      </c>
      <c r="G170" s="111">
        <f t="shared" ref="G170:G220" si="36">F170*12</f>
        <v>6000</v>
      </c>
      <c r="H170" s="139"/>
    </row>
    <row r="171" spans="1:8" s="36" customFormat="1">
      <c r="A171" s="123">
        <v>1</v>
      </c>
      <c r="B171" s="55" t="s">
        <v>134</v>
      </c>
      <c r="C171" s="56">
        <f>C172</f>
        <v>3</v>
      </c>
      <c r="D171" s="57"/>
      <c r="E171" s="57"/>
      <c r="F171" s="62">
        <f>F172</f>
        <v>3600</v>
      </c>
      <c r="G171" s="62">
        <f t="shared" si="36"/>
        <v>43200</v>
      </c>
      <c r="H171" s="139"/>
    </row>
    <row r="172" spans="1:8">
      <c r="A172" s="111"/>
      <c r="B172" s="40" t="s">
        <v>30</v>
      </c>
      <c r="C172" s="32">
        <v>3</v>
      </c>
      <c r="D172" s="32">
        <f t="shared" si="29"/>
        <v>1.2</v>
      </c>
      <c r="E172" s="32">
        <v>1200</v>
      </c>
      <c r="F172" s="32">
        <f>C172*E172</f>
        <v>3600</v>
      </c>
      <c r="G172" s="111">
        <f t="shared" si="36"/>
        <v>43200</v>
      </c>
      <c r="H172" s="139"/>
    </row>
    <row r="173" spans="1:8" s="36" customFormat="1">
      <c r="A173" s="123">
        <v>2</v>
      </c>
      <c r="B173" s="55" t="s">
        <v>135</v>
      </c>
      <c r="C173" s="56">
        <f>C174</f>
        <v>2</v>
      </c>
      <c r="D173" s="57"/>
      <c r="E173" s="57"/>
      <c r="F173" s="56">
        <f>F174</f>
        <v>2400</v>
      </c>
      <c r="G173" s="56">
        <f t="shared" si="36"/>
        <v>28800</v>
      </c>
      <c r="H173" s="139"/>
    </row>
    <row r="174" spans="1:8">
      <c r="A174" s="111"/>
      <c r="B174" s="40" t="s">
        <v>30</v>
      </c>
      <c r="C174" s="35">
        <v>2</v>
      </c>
      <c r="D174" s="32">
        <f t="shared" si="29"/>
        <v>1.2</v>
      </c>
      <c r="E174" s="35">
        <v>1200</v>
      </c>
      <c r="F174" s="35">
        <f>C174*E174</f>
        <v>2400</v>
      </c>
      <c r="G174" s="111">
        <f t="shared" si="36"/>
        <v>28800</v>
      </c>
      <c r="H174" s="139"/>
    </row>
    <row r="175" spans="1:8">
      <c r="A175" s="123">
        <v>3</v>
      </c>
      <c r="B175" s="55" t="s">
        <v>136</v>
      </c>
      <c r="C175" s="56">
        <v>0</v>
      </c>
      <c r="D175" s="57"/>
      <c r="E175" s="57"/>
      <c r="F175" s="56">
        <f>F176+F177</f>
        <v>0</v>
      </c>
      <c r="G175" s="56">
        <f t="shared" si="36"/>
        <v>0</v>
      </c>
      <c r="H175" s="139"/>
    </row>
    <row r="176" spans="1:8">
      <c r="A176" s="111"/>
      <c r="B176" s="30"/>
      <c r="C176" s="31"/>
      <c r="D176" s="27"/>
      <c r="E176" s="31"/>
      <c r="F176" s="31"/>
      <c r="G176" s="82">
        <f t="shared" si="36"/>
        <v>0</v>
      </c>
      <c r="H176" s="139"/>
    </row>
    <row r="177" spans="1:8">
      <c r="A177" s="111"/>
      <c r="B177" s="30"/>
      <c r="C177" s="31"/>
      <c r="D177" s="27"/>
      <c r="E177" s="31"/>
      <c r="F177" s="31"/>
      <c r="G177" s="82">
        <f t="shared" si="36"/>
        <v>0</v>
      </c>
      <c r="H177" s="139"/>
    </row>
    <row r="178" spans="1:8" s="36" customFormat="1">
      <c r="A178" s="123">
        <v>4</v>
      </c>
      <c r="B178" s="55" t="s">
        <v>137</v>
      </c>
      <c r="C178" s="56">
        <f>C179</f>
        <v>2</v>
      </c>
      <c r="D178" s="57"/>
      <c r="E178" s="57"/>
      <c r="F178" s="56">
        <f>F179</f>
        <v>2400</v>
      </c>
      <c r="G178" s="56">
        <f t="shared" si="36"/>
        <v>28800</v>
      </c>
      <c r="H178" s="139"/>
    </row>
    <row r="179" spans="1:8">
      <c r="A179" s="111"/>
      <c r="B179" s="40" t="s">
        <v>30</v>
      </c>
      <c r="C179" s="32">
        <v>2</v>
      </c>
      <c r="D179" s="32">
        <f t="shared" si="29"/>
        <v>1.2</v>
      </c>
      <c r="E179" s="32">
        <v>1200</v>
      </c>
      <c r="F179" s="32">
        <f>C179*E179</f>
        <v>2400</v>
      </c>
      <c r="G179" s="111">
        <f t="shared" si="36"/>
        <v>28800</v>
      </c>
      <c r="H179" s="139"/>
    </row>
    <row r="180" spans="1:8">
      <c r="A180" s="123">
        <v>5</v>
      </c>
      <c r="B180" s="55" t="s">
        <v>138</v>
      </c>
      <c r="C180" s="56">
        <v>0</v>
      </c>
      <c r="D180" s="57"/>
      <c r="E180" s="57"/>
      <c r="F180" s="56">
        <f>F181+F182</f>
        <v>0</v>
      </c>
      <c r="G180" s="56">
        <f t="shared" si="36"/>
        <v>0</v>
      </c>
      <c r="H180" s="139"/>
    </row>
    <row r="181" spans="1:8">
      <c r="A181" s="111"/>
      <c r="B181" s="45"/>
      <c r="C181" s="31"/>
      <c r="D181" s="27"/>
      <c r="E181" s="31"/>
      <c r="F181" s="31"/>
      <c r="G181" s="82">
        <f t="shared" si="36"/>
        <v>0</v>
      </c>
      <c r="H181" s="139"/>
    </row>
    <row r="182" spans="1:8">
      <c r="A182" s="111"/>
      <c r="B182" s="45"/>
      <c r="C182" s="31"/>
      <c r="D182" s="27"/>
      <c r="E182" s="31"/>
      <c r="F182" s="31"/>
      <c r="G182" s="82">
        <f t="shared" si="36"/>
        <v>0</v>
      </c>
      <c r="H182" s="139"/>
    </row>
    <row r="183" spans="1:8" ht="30">
      <c r="A183" s="125" t="s">
        <v>49</v>
      </c>
      <c r="B183" s="47" t="s">
        <v>87</v>
      </c>
      <c r="C183" s="44">
        <f>C184+C191+C193+C195+C197+C199+C201</f>
        <v>31</v>
      </c>
      <c r="D183" s="39"/>
      <c r="E183" s="44"/>
      <c r="F183" s="44">
        <f>F184+F191+F193+F195+F197+F199+F201</f>
        <v>36100</v>
      </c>
      <c r="G183" s="44">
        <f>G184+G191+G193+G195+G197+G199+G201</f>
        <v>433200</v>
      </c>
      <c r="H183" s="139"/>
    </row>
    <row r="184" spans="1:8">
      <c r="A184" s="121"/>
      <c r="B184" s="55" t="s">
        <v>48</v>
      </c>
      <c r="C184" s="62">
        <f>C185+C186+C187+C188+C189+C190</f>
        <v>15</v>
      </c>
      <c r="D184" s="57"/>
      <c r="E184" s="62"/>
      <c r="F184" s="62">
        <f>F185+F186+F187+F188+F189+F190</f>
        <v>16900</v>
      </c>
      <c r="G184" s="62">
        <f t="shared" si="36"/>
        <v>202800</v>
      </c>
      <c r="H184" s="139"/>
    </row>
    <row r="185" spans="1:8">
      <c r="A185" s="111"/>
      <c r="B185" s="30" t="s">
        <v>28</v>
      </c>
      <c r="C185" s="32">
        <v>1</v>
      </c>
      <c r="D185" s="88">
        <f>E185/1000</f>
        <v>1.4</v>
      </c>
      <c r="E185" s="32">
        <v>1400</v>
      </c>
      <c r="F185" s="32">
        <f t="shared" ref="F185:F190" si="37">C185*E185</f>
        <v>1400</v>
      </c>
      <c r="G185" s="111">
        <f t="shared" si="36"/>
        <v>16800</v>
      </c>
      <c r="H185" s="139"/>
    </row>
    <row r="186" spans="1:8">
      <c r="A186" s="111"/>
      <c r="B186" s="30" t="s">
        <v>29</v>
      </c>
      <c r="C186" s="32">
        <v>1</v>
      </c>
      <c r="D186" s="88">
        <f t="shared" ref="D186:D187" si="38">+E186/1000</f>
        <v>1.4</v>
      </c>
      <c r="E186" s="32">
        <v>1400</v>
      </c>
      <c r="F186" s="32">
        <f t="shared" si="37"/>
        <v>1400</v>
      </c>
      <c r="G186" s="111">
        <f t="shared" ref="G186" si="39">F186*12</f>
        <v>16800</v>
      </c>
      <c r="H186" s="139"/>
    </row>
    <row r="187" spans="1:8">
      <c r="A187" s="111"/>
      <c r="B187" s="30" t="s">
        <v>31</v>
      </c>
      <c r="C187" s="32">
        <v>1</v>
      </c>
      <c r="D187" s="88">
        <f t="shared" si="38"/>
        <v>0.8</v>
      </c>
      <c r="E187" s="32">
        <v>800</v>
      </c>
      <c r="F187" s="32">
        <f t="shared" si="37"/>
        <v>800</v>
      </c>
      <c r="G187" s="111">
        <f t="shared" ref="G187" si="40">F187*12</f>
        <v>9600</v>
      </c>
      <c r="H187" s="139"/>
    </row>
    <row r="188" spans="1:8">
      <c r="A188" s="111"/>
      <c r="B188" s="40" t="s">
        <v>30</v>
      </c>
      <c r="C188" s="32">
        <v>10</v>
      </c>
      <c r="D188" s="32">
        <f t="shared" si="29"/>
        <v>1.2</v>
      </c>
      <c r="E188" s="32">
        <v>1200</v>
      </c>
      <c r="F188" s="32">
        <f t="shared" si="37"/>
        <v>12000</v>
      </c>
      <c r="G188" s="111">
        <f t="shared" si="36"/>
        <v>144000</v>
      </c>
      <c r="H188" s="139"/>
    </row>
    <row r="189" spans="1:8">
      <c r="A189" s="111"/>
      <c r="B189" s="30" t="s">
        <v>32</v>
      </c>
      <c r="C189" s="32">
        <v>1</v>
      </c>
      <c r="D189" s="32">
        <f t="shared" si="29"/>
        <v>0.8</v>
      </c>
      <c r="E189" s="32">
        <v>800</v>
      </c>
      <c r="F189" s="32">
        <f t="shared" si="37"/>
        <v>800</v>
      </c>
      <c r="G189" s="111">
        <f t="shared" si="36"/>
        <v>9600</v>
      </c>
      <c r="H189" s="139"/>
    </row>
    <row r="190" spans="1:8">
      <c r="A190" s="111"/>
      <c r="B190" s="45" t="s">
        <v>15</v>
      </c>
      <c r="C190" s="32">
        <v>1</v>
      </c>
      <c r="D190" s="88">
        <f t="shared" si="29"/>
        <v>0.5</v>
      </c>
      <c r="E190" s="32">
        <v>500</v>
      </c>
      <c r="F190" s="32">
        <f t="shared" si="37"/>
        <v>500</v>
      </c>
      <c r="G190" s="111">
        <f t="shared" si="36"/>
        <v>6000</v>
      </c>
      <c r="H190" s="139"/>
    </row>
    <row r="191" spans="1:8">
      <c r="A191" s="123">
        <v>1</v>
      </c>
      <c r="B191" s="55" t="s">
        <v>139</v>
      </c>
      <c r="C191" s="56">
        <f>C192</f>
        <v>3</v>
      </c>
      <c r="D191" s="57"/>
      <c r="E191" s="57"/>
      <c r="F191" s="56">
        <f>F192</f>
        <v>3600</v>
      </c>
      <c r="G191" s="56">
        <f t="shared" si="36"/>
        <v>43200</v>
      </c>
      <c r="H191" s="139"/>
    </row>
    <row r="192" spans="1:8">
      <c r="A192" s="111"/>
      <c r="B192" s="40" t="s">
        <v>30</v>
      </c>
      <c r="C192" s="32">
        <v>3</v>
      </c>
      <c r="D192" s="32">
        <f t="shared" si="29"/>
        <v>1.2</v>
      </c>
      <c r="E192" s="32">
        <v>1200</v>
      </c>
      <c r="F192" s="32">
        <f>C192*E192</f>
        <v>3600</v>
      </c>
      <c r="G192" s="111">
        <f t="shared" si="36"/>
        <v>43200</v>
      </c>
      <c r="H192" s="139"/>
    </row>
    <row r="193" spans="1:8">
      <c r="A193" s="123">
        <v>2</v>
      </c>
      <c r="B193" s="63" t="s">
        <v>140</v>
      </c>
      <c r="C193" s="56">
        <f>C194</f>
        <v>2</v>
      </c>
      <c r="D193" s="57"/>
      <c r="E193" s="57"/>
      <c r="F193" s="56">
        <f>F194</f>
        <v>2400</v>
      </c>
      <c r="G193" s="56">
        <f t="shared" si="36"/>
        <v>28800</v>
      </c>
      <c r="H193" s="139"/>
    </row>
    <row r="194" spans="1:8">
      <c r="A194" s="111"/>
      <c r="B194" s="40" t="s">
        <v>30</v>
      </c>
      <c r="C194" s="32">
        <v>2</v>
      </c>
      <c r="D194" s="32">
        <f t="shared" ref="D194:D208" si="41">+E194/1000</f>
        <v>1.2</v>
      </c>
      <c r="E194" s="32">
        <v>1200</v>
      </c>
      <c r="F194" s="32">
        <f>C194*E194</f>
        <v>2400</v>
      </c>
      <c r="G194" s="111">
        <f t="shared" si="36"/>
        <v>28800</v>
      </c>
      <c r="H194" s="139"/>
    </row>
    <row r="195" spans="1:8">
      <c r="A195" s="123">
        <v>3</v>
      </c>
      <c r="B195" s="55" t="s">
        <v>141</v>
      </c>
      <c r="C195" s="56">
        <f>C196</f>
        <v>2</v>
      </c>
      <c r="D195" s="57"/>
      <c r="E195" s="57"/>
      <c r="F195" s="56">
        <f>F196</f>
        <v>2400</v>
      </c>
      <c r="G195" s="56">
        <f t="shared" si="36"/>
        <v>28800</v>
      </c>
      <c r="H195" s="139"/>
    </row>
    <row r="196" spans="1:8">
      <c r="A196" s="111"/>
      <c r="B196" s="40" t="s">
        <v>30</v>
      </c>
      <c r="C196" s="32">
        <v>2</v>
      </c>
      <c r="D196" s="32">
        <f t="shared" si="41"/>
        <v>1.2</v>
      </c>
      <c r="E196" s="32">
        <v>1200</v>
      </c>
      <c r="F196" s="35">
        <f>C196*E196</f>
        <v>2400</v>
      </c>
      <c r="G196" s="111">
        <f t="shared" si="36"/>
        <v>28800</v>
      </c>
      <c r="H196" s="139"/>
    </row>
    <row r="197" spans="1:8">
      <c r="A197" s="123">
        <v>4</v>
      </c>
      <c r="B197" s="55" t="s">
        <v>142</v>
      </c>
      <c r="C197" s="56">
        <f>C198</f>
        <v>3</v>
      </c>
      <c r="D197" s="57"/>
      <c r="E197" s="57"/>
      <c r="F197" s="56">
        <f>F198</f>
        <v>3600</v>
      </c>
      <c r="G197" s="56">
        <f t="shared" si="36"/>
        <v>43200</v>
      </c>
      <c r="H197" s="139"/>
    </row>
    <row r="198" spans="1:8">
      <c r="A198" s="111"/>
      <c r="B198" s="40" t="s">
        <v>30</v>
      </c>
      <c r="C198" s="32">
        <v>3</v>
      </c>
      <c r="D198" s="32">
        <f t="shared" si="41"/>
        <v>1.2</v>
      </c>
      <c r="E198" s="32">
        <v>1200</v>
      </c>
      <c r="F198" s="32">
        <f>C198*E198</f>
        <v>3600</v>
      </c>
      <c r="G198" s="111">
        <f t="shared" si="36"/>
        <v>43200</v>
      </c>
      <c r="H198" s="139"/>
    </row>
    <row r="199" spans="1:8">
      <c r="A199" s="123">
        <v>5</v>
      </c>
      <c r="B199" s="55" t="s">
        <v>143</v>
      </c>
      <c r="C199" s="56">
        <f>C200</f>
        <v>3</v>
      </c>
      <c r="D199" s="57"/>
      <c r="E199" s="57"/>
      <c r="F199" s="56">
        <f>F200</f>
        <v>3600</v>
      </c>
      <c r="G199" s="56">
        <f t="shared" si="36"/>
        <v>43200</v>
      </c>
      <c r="H199" s="139"/>
    </row>
    <row r="200" spans="1:8">
      <c r="A200" s="111"/>
      <c r="B200" s="40" t="s">
        <v>30</v>
      </c>
      <c r="C200" s="32">
        <v>3</v>
      </c>
      <c r="D200" s="32">
        <f t="shared" si="41"/>
        <v>1.2</v>
      </c>
      <c r="E200" s="32">
        <v>1200</v>
      </c>
      <c r="F200" s="32">
        <f>C200*E200</f>
        <v>3600</v>
      </c>
      <c r="G200" s="111">
        <f t="shared" si="36"/>
        <v>43200</v>
      </c>
      <c r="H200" s="139"/>
    </row>
    <row r="201" spans="1:8">
      <c r="A201" s="123">
        <v>6</v>
      </c>
      <c r="B201" s="55" t="s">
        <v>144</v>
      </c>
      <c r="C201" s="56">
        <f>C202</f>
        <v>3</v>
      </c>
      <c r="D201" s="57"/>
      <c r="E201" s="57"/>
      <c r="F201" s="56">
        <f>F202</f>
        <v>3600</v>
      </c>
      <c r="G201" s="56">
        <f t="shared" si="36"/>
        <v>43200</v>
      </c>
      <c r="H201" s="139"/>
    </row>
    <row r="202" spans="1:8">
      <c r="A202" s="111"/>
      <c r="B202" s="40" t="s">
        <v>30</v>
      </c>
      <c r="C202" s="32">
        <v>3</v>
      </c>
      <c r="D202" s="32">
        <f t="shared" si="41"/>
        <v>1.2</v>
      </c>
      <c r="E202" s="32">
        <v>1200</v>
      </c>
      <c r="F202" s="35">
        <f>C202*E202</f>
        <v>3600</v>
      </c>
      <c r="G202" s="111">
        <f t="shared" si="36"/>
        <v>43200</v>
      </c>
      <c r="H202" s="139"/>
    </row>
    <row r="203" spans="1:8">
      <c r="A203" s="125" t="s">
        <v>51</v>
      </c>
      <c r="B203" s="48" t="s">
        <v>88</v>
      </c>
      <c r="C203" s="44">
        <f>C204+C210+C212+C214+C216+C218</f>
        <v>26</v>
      </c>
      <c r="D203" s="39"/>
      <c r="E203" s="44"/>
      <c r="F203" s="44">
        <f>F204+F210+F212+F214+F216+F218</f>
        <v>29500</v>
      </c>
      <c r="G203" s="44">
        <f>G204+G210+G212+G214+G216+G218</f>
        <v>354000</v>
      </c>
      <c r="H203" s="139"/>
    </row>
    <row r="204" spans="1:8">
      <c r="A204" s="121"/>
      <c r="B204" s="61" t="s">
        <v>50</v>
      </c>
      <c r="C204" s="62">
        <f>C205+C206+C207+C208+C209</f>
        <v>17</v>
      </c>
      <c r="D204" s="57"/>
      <c r="E204" s="62"/>
      <c r="F204" s="62">
        <f>F205+F206+F207+F208+F209</f>
        <v>18700</v>
      </c>
      <c r="G204" s="62">
        <f t="shared" si="36"/>
        <v>224400</v>
      </c>
      <c r="H204" s="139"/>
    </row>
    <row r="205" spans="1:8">
      <c r="A205" s="122"/>
      <c r="B205" s="118" t="s">
        <v>28</v>
      </c>
      <c r="C205" s="109">
        <v>1</v>
      </c>
      <c r="D205" s="88">
        <f t="shared" ref="D205:D206" si="42">+E205/1000</f>
        <v>1.4</v>
      </c>
      <c r="E205" s="109">
        <v>1400</v>
      </c>
      <c r="F205" s="109">
        <f>C205*E205</f>
        <v>1400</v>
      </c>
      <c r="G205" s="111">
        <f t="shared" ref="G205" si="43">F205*12</f>
        <v>16800</v>
      </c>
      <c r="H205" s="139"/>
    </row>
    <row r="206" spans="1:8">
      <c r="A206" s="122"/>
      <c r="B206" s="118" t="s">
        <v>31</v>
      </c>
      <c r="C206" s="109">
        <v>1</v>
      </c>
      <c r="D206" s="88">
        <f t="shared" si="42"/>
        <v>0.8</v>
      </c>
      <c r="E206" s="109">
        <v>800</v>
      </c>
      <c r="F206" s="109">
        <f>C206*E206</f>
        <v>800</v>
      </c>
      <c r="G206" s="111">
        <f t="shared" ref="G206" si="44">F206*12</f>
        <v>9600</v>
      </c>
      <c r="H206" s="139"/>
    </row>
    <row r="207" spans="1:8">
      <c r="A207" s="122"/>
      <c r="B207" s="40" t="s">
        <v>30</v>
      </c>
      <c r="C207" s="109">
        <v>12</v>
      </c>
      <c r="D207" s="32">
        <f t="shared" si="41"/>
        <v>1.2</v>
      </c>
      <c r="E207" s="109">
        <v>1200</v>
      </c>
      <c r="F207" s="109">
        <f>C207*E207</f>
        <v>14400</v>
      </c>
      <c r="G207" s="111">
        <f t="shared" si="36"/>
        <v>172800</v>
      </c>
      <c r="H207" s="139"/>
    </row>
    <row r="208" spans="1:8">
      <c r="A208" s="122"/>
      <c r="B208" s="118" t="s">
        <v>32</v>
      </c>
      <c r="C208" s="109">
        <v>2</v>
      </c>
      <c r="D208" s="32">
        <f t="shared" si="41"/>
        <v>0.8</v>
      </c>
      <c r="E208" s="109">
        <v>800</v>
      </c>
      <c r="F208" s="109">
        <f>C208*E208</f>
        <v>1600</v>
      </c>
      <c r="G208" s="111">
        <f t="shared" si="36"/>
        <v>19200</v>
      </c>
      <c r="H208" s="139"/>
    </row>
    <row r="209" spans="1:8">
      <c r="A209" s="122"/>
      <c r="B209" s="118" t="s">
        <v>15</v>
      </c>
      <c r="C209" s="109">
        <v>1</v>
      </c>
      <c r="D209" s="88">
        <f>+E209/1000</f>
        <v>0.5</v>
      </c>
      <c r="E209" s="109">
        <v>500</v>
      </c>
      <c r="F209" s="109">
        <f>C209*E209</f>
        <v>500</v>
      </c>
      <c r="G209" s="111">
        <f t="shared" si="36"/>
        <v>6000</v>
      </c>
      <c r="H209" s="139"/>
    </row>
    <row r="210" spans="1:8">
      <c r="A210" s="123">
        <v>2</v>
      </c>
      <c r="B210" s="61" t="s">
        <v>145</v>
      </c>
      <c r="C210" s="56">
        <f>C211</f>
        <v>3</v>
      </c>
      <c r="D210" s="57"/>
      <c r="E210" s="57"/>
      <c r="F210" s="56">
        <f>F211</f>
        <v>3600</v>
      </c>
      <c r="G210" s="56">
        <f t="shared" si="36"/>
        <v>43200</v>
      </c>
      <c r="H210" s="139"/>
    </row>
    <row r="211" spans="1:8">
      <c r="A211" s="111"/>
      <c r="B211" s="40" t="s">
        <v>30</v>
      </c>
      <c r="C211" s="32">
        <v>3</v>
      </c>
      <c r="D211" s="32">
        <f t="shared" ref="D211:D219" si="45">+E211/1000</f>
        <v>1.2</v>
      </c>
      <c r="E211" s="32">
        <v>1200</v>
      </c>
      <c r="F211" s="32">
        <f>C211*E211</f>
        <v>3600</v>
      </c>
      <c r="G211" s="111">
        <f t="shared" si="36"/>
        <v>43200</v>
      </c>
      <c r="H211" s="139"/>
    </row>
    <row r="212" spans="1:8">
      <c r="A212" s="123">
        <v>3</v>
      </c>
      <c r="B212" s="60" t="s">
        <v>146</v>
      </c>
      <c r="C212" s="56">
        <f>C213</f>
        <v>1</v>
      </c>
      <c r="D212" s="57"/>
      <c r="E212" s="57"/>
      <c r="F212" s="56">
        <f>F213</f>
        <v>1200</v>
      </c>
      <c r="G212" s="56">
        <f t="shared" si="36"/>
        <v>14400</v>
      </c>
      <c r="H212" s="139"/>
    </row>
    <row r="213" spans="1:8">
      <c r="A213" s="111"/>
      <c r="B213" s="40" t="s">
        <v>30</v>
      </c>
      <c r="C213" s="32">
        <v>1</v>
      </c>
      <c r="D213" s="32">
        <f t="shared" si="45"/>
        <v>1.2</v>
      </c>
      <c r="E213" s="32">
        <v>1200</v>
      </c>
      <c r="F213" s="32">
        <f>C213*E213</f>
        <v>1200</v>
      </c>
      <c r="G213" s="111">
        <f t="shared" si="36"/>
        <v>14400</v>
      </c>
      <c r="H213" s="139"/>
    </row>
    <row r="214" spans="1:8">
      <c r="A214" s="123">
        <v>4</v>
      </c>
      <c r="B214" s="60" t="s">
        <v>147</v>
      </c>
      <c r="C214" s="56">
        <f>C215</f>
        <v>1</v>
      </c>
      <c r="D214" s="57"/>
      <c r="E214" s="57"/>
      <c r="F214" s="56">
        <f>F215</f>
        <v>1200</v>
      </c>
      <c r="G214" s="56">
        <f t="shared" si="36"/>
        <v>14400</v>
      </c>
      <c r="H214" s="139"/>
    </row>
    <row r="215" spans="1:8">
      <c r="A215" s="111"/>
      <c r="B215" s="40" t="s">
        <v>30</v>
      </c>
      <c r="C215" s="32">
        <v>1</v>
      </c>
      <c r="D215" s="32">
        <f t="shared" si="45"/>
        <v>1.2</v>
      </c>
      <c r="E215" s="32">
        <v>1200</v>
      </c>
      <c r="F215" s="35">
        <f>C215*E215</f>
        <v>1200</v>
      </c>
      <c r="G215" s="111">
        <f t="shared" si="36"/>
        <v>14400</v>
      </c>
      <c r="H215" s="139"/>
    </row>
    <row r="216" spans="1:8">
      <c r="A216" s="123">
        <v>5</v>
      </c>
      <c r="B216" s="60" t="s">
        <v>148</v>
      </c>
      <c r="C216" s="56">
        <f>C217</f>
        <v>1</v>
      </c>
      <c r="D216" s="57"/>
      <c r="E216" s="57"/>
      <c r="F216" s="56">
        <f>F217</f>
        <v>1200</v>
      </c>
      <c r="G216" s="56">
        <f t="shared" si="36"/>
        <v>14400</v>
      </c>
      <c r="H216" s="139"/>
    </row>
    <row r="217" spans="1:8">
      <c r="A217" s="111"/>
      <c r="B217" s="40" t="s">
        <v>30</v>
      </c>
      <c r="C217" s="32">
        <v>1</v>
      </c>
      <c r="D217" s="32">
        <f t="shared" si="45"/>
        <v>1.2</v>
      </c>
      <c r="E217" s="32">
        <v>1200</v>
      </c>
      <c r="F217" s="35">
        <f>C217*E217</f>
        <v>1200</v>
      </c>
      <c r="G217" s="111">
        <f t="shared" si="36"/>
        <v>14400</v>
      </c>
      <c r="H217" s="139"/>
    </row>
    <row r="218" spans="1:8">
      <c r="A218" s="123">
        <v>6</v>
      </c>
      <c r="B218" s="60" t="s">
        <v>149</v>
      </c>
      <c r="C218" s="56">
        <f>C219</f>
        <v>3</v>
      </c>
      <c r="D218" s="57"/>
      <c r="E218" s="57"/>
      <c r="F218" s="56">
        <f>F219</f>
        <v>3600</v>
      </c>
      <c r="G218" s="56">
        <f t="shared" si="36"/>
        <v>43200</v>
      </c>
      <c r="H218" s="139"/>
    </row>
    <row r="219" spans="1:8">
      <c r="A219" s="111"/>
      <c r="B219" s="40" t="s">
        <v>30</v>
      </c>
      <c r="C219" s="32">
        <v>3</v>
      </c>
      <c r="D219" s="32">
        <f t="shared" si="45"/>
        <v>1.2</v>
      </c>
      <c r="E219" s="32">
        <v>1200</v>
      </c>
      <c r="F219" s="32">
        <f>C219*E219</f>
        <v>3600</v>
      </c>
      <c r="G219" s="111">
        <f t="shared" si="36"/>
        <v>43200</v>
      </c>
      <c r="H219" s="139"/>
    </row>
    <row r="220" spans="1:8">
      <c r="A220" s="125" t="s">
        <v>150</v>
      </c>
      <c r="B220" s="47" t="s">
        <v>52</v>
      </c>
      <c r="C220" s="44">
        <v>0</v>
      </c>
      <c r="D220" s="44"/>
      <c r="E220" s="44"/>
      <c r="F220" s="44">
        <f>F221+F222</f>
        <v>0</v>
      </c>
      <c r="G220" s="44">
        <f t="shared" si="36"/>
        <v>0</v>
      </c>
      <c r="H220" s="139"/>
    </row>
    <row r="221" spans="1:8">
      <c r="A221" s="111"/>
      <c r="B221" s="30"/>
      <c r="C221" s="31"/>
      <c r="D221" s="31"/>
      <c r="E221" s="31"/>
      <c r="F221" s="31"/>
      <c r="G221" s="82"/>
      <c r="H221" s="139"/>
    </row>
    <row r="222" spans="1:8">
      <c r="A222" s="111"/>
      <c r="B222" s="30"/>
      <c r="C222" s="31"/>
      <c r="D222" s="31"/>
      <c r="E222" s="31"/>
      <c r="F222" s="31"/>
      <c r="G222" s="82"/>
      <c r="H222" s="139"/>
    </row>
    <row r="223" spans="1:8">
      <c r="F223" s="50"/>
    </row>
  </sheetData>
  <autoFilter ref="A5:K220"/>
  <mergeCells count="2">
    <mergeCell ref="H6:H222"/>
    <mergeCell ref="A3:H3"/>
  </mergeCells>
  <pageMargins left="0.7" right="0.7" top="0.75" bottom="0.75" header="0.3" footer="0.3"/>
  <pageSetup paperSize="9" scale="5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 დანართი 1</vt:lpstr>
      <vt:lpstr>დანართი 2</vt:lpstr>
      <vt:lpstr>დანართი 3</vt:lpstr>
      <vt:lpstr>' დანართი 1'!Print_Area</vt:lpstr>
      <vt:lpstr>'დანართი 2'!Print_Area</vt:lpstr>
      <vt:lpstr>'დანართი 3'!Print_Area</vt:lpstr>
      <vt:lpstr>'დანართი 2'!Print_Titles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tmakharashvili</dc:creator>
  <cp:lastModifiedBy>Hewlett-Packard Company</cp:lastModifiedBy>
  <cp:lastPrinted>2017-12-29T09:26:29Z</cp:lastPrinted>
  <dcterms:created xsi:type="dcterms:W3CDTF">2010-01-04T17:01:53Z</dcterms:created>
  <dcterms:modified xsi:type="dcterms:W3CDTF">2019-12-27T08:01:38Z</dcterms:modified>
</cp:coreProperties>
</file>